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J:\Daten TWW\01 Elektro\02 Stromhandel\Tarif ende August\Strompreis 2026\"/>
    </mc:Choice>
  </mc:AlternateContent>
  <xr:revisionPtr revIDLastSave="0" documentId="13_ncr:1_{51E2735E-268B-46DC-9533-A2CCA25B160D}" xr6:coauthVersionLast="47" xr6:coauthVersionMax="47" xr10:uidLastSave="{00000000-0000-0000-0000-000000000000}"/>
  <bookViews>
    <workbookView xWindow="-120" yWindow="-120" windowWidth="38640" windowHeight="21240" xr2:uid="{3174CC5C-E7BA-414C-AABE-1711B0FA3E65}"/>
  </bookViews>
  <sheets>
    <sheet name="Berechnungstool" sheetId="2" r:id="rId1"/>
    <sheet name="Datenbank 1" sheetId="3" state="hidden" r:id="rId2"/>
    <sheet name="Datenbank 2" sheetId="4" state="hidden" r:id="rId3"/>
    <sheet name="Datenbank 3" sheetId="5" state="hidden" r:id="rId4"/>
    <sheet name="Verbrauchsprofile" sheetId="6" state="hidden" r:id="rId5"/>
  </sheets>
  <definedNames>
    <definedName name="Basistarif">'Datenbank 2'!$G$8:$G$9</definedName>
    <definedName name="Industrietarif">'Datenbank 2'!$G$14:$G$15</definedName>
    <definedName name="Leistungstarif">'Datenbank 2'!$G$10:$G$13</definedName>
    <definedName name="Messtarif_1">'Datenbank 3'!$B$8:$B$9</definedName>
    <definedName name="Messtarif_2">'Datenbank 3'!$B$10:$B$11</definedName>
    <definedName name="Messtarif_3">'Datenbank 3'!$B$12:$B$12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2" l="1"/>
  <c r="C51" i="2" l="1"/>
  <c r="F18" i="2"/>
  <c r="F16" i="2"/>
  <c r="D55" i="2" l="1" a="1"/>
  <c r="D55" i="2" s="1"/>
  <c r="D51" i="2" a="1"/>
  <c r="D51" i="2" s="1"/>
  <c r="D62" i="2" a="1"/>
  <c r="D62" i="2" s="1"/>
  <c r="C55" i="2"/>
  <c r="D34" i="2" a="1"/>
  <c r="D34" i="2" s="1"/>
  <c r="C47" i="2"/>
  <c r="C62" i="2"/>
  <c r="C43" i="2"/>
  <c r="C42" i="2"/>
  <c r="D35" i="2" a="1"/>
  <c r="D35" i="2" s="1"/>
  <c r="C35" i="2"/>
  <c r="C34" i="2"/>
  <c r="E55" i="2" l="1"/>
  <c r="E51" i="2"/>
  <c r="D47" i="2" a="1"/>
  <c r="D47" i="2" s="1"/>
  <c r="E47" i="2" s="1"/>
  <c r="D43" i="2" a="1"/>
  <c r="D43" i="2" s="1"/>
  <c r="E43" i="2" s="1"/>
  <c r="D42" i="2" a="1"/>
  <c r="D42" i="2" s="1"/>
  <c r="E42" i="2" s="1"/>
  <c r="E62" i="2"/>
  <c r="E64" i="2" s="1"/>
  <c r="E34" i="2"/>
  <c r="E35" i="2"/>
  <c r="D21" i="2"/>
  <c r="C69" i="2" l="1"/>
  <c r="E69" i="2" s="1"/>
  <c r="E57" i="2"/>
  <c r="E37" i="2"/>
  <c r="C72" i="2" l="1"/>
  <c r="E72" i="2" s="1"/>
  <c r="C73" i="2"/>
  <c r="E73" i="2" s="1"/>
  <c r="C70" i="2"/>
  <c r="E70" i="2" s="1"/>
  <c r="C71" i="2"/>
  <c r="E71" i="2" s="1"/>
  <c r="E75" i="2" l="1"/>
  <c r="F2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Marco</author>
  </authors>
  <commentList>
    <comment ref="D16" authorId="0" shapeId="0" xr:uid="{73C789FE-1E1F-43CD-8224-ED90C844972F}">
      <text>
        <r>
          <rPr>
            <b/>
            <sz val="9"/>
            <color indexed="81"/>
            <rFont val="Segoe UI"/>
            <family val="2"/>
          </rPr>
          <t xml:space="preserve">
- TWW Basis = Überwiegend Kernenergie
- TWW Standard = Mindestens zwei Drittel erneuerbare Energie aus der Schweiz. Der Rest aus Kernenergie oder Wasserkraft aus der EU
- TWW Grün = 100% erneuerbare Enderige aus lokal produzierter Sonnenenergie und Energie aus Schweizer Wasserkraft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16" authorId="0" shapeId="0" xr:uid="{95918995-16EE-452B-AA8A-534E62CC878D}">
      <text>
        <r>
          <rPr>
            <b/>
            <sz val="9"/>
            <color indexed="81"/>
            <rFont val="Segoe UI"/>
            <family val="2"/>
          </rPr>
          <t xml:space="preserve">
- TWW Basis = Überwiegend Kernenergie
- TWW Standard = Mindestens zwei Drittel erneuerbare Energie aus der Schweiz. Der Rest aus Kernenergie oder Wasserkraft aus der EU
- TWW Grün = 100% erneuerbare Enderige aus lokal produzierter Sonnenenergie und Energie aus Schweizer Wasserkraft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17" authorId="0" shapeId="0" xr:uid="{276990C0-EA9C-4CE1-A5D6-444CD1516BD2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Was beudeutet Flex?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Profitieren Sie von einem günstigeren Netztarif, wenn Sie bereits bestimmte flexible Geräte zeitweise durch die TWW steuern bzw. abschalten lassen.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17" authorId="0" shapeId="0" xr:uid="{28C7E124-F845-4655-A1E9-F5B93B932963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Was beudeutet Flex?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Profitieren Sie von einem günstigeren Netztarif, wenn Sie bereits bestimmte flexible Geräte zeitweise durch die TWW steuern bzw. abschalten lassen.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18" authorId="0" shapeId="0" xr:uid="{C1CF51A9-2D2C-41E6-AC18-C430AB826C4E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- Messtarif Direkt = Verwendung für den Haushalt und KMU (Geeignet für Ströme bis 80 Ampere)
- Messtarif Wandler = Verwendung für Industrie, grössere Gewerbeanlagen (Geeignet für Ströme über 80 Ampere)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18" authorId="0" shapeId="0" xr:uid="{DD820EFA-AD38-4121-A0EA-C3B72AFFE618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- Messtarif Direkt = Verwendung für den Haushalt und KMU (Geeignet für Ströme bis 80 Ampere)
- Messtarif Wandler = Verwendung für Industrie, grössere Gewerbeanlagen (Geeignet für Ströme über 80 Ampere)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23" authorId="0" shapeId="0" xr:uid="{8BD9ACB7-E6DD-4665-8A7F-42C0F3EE92C9}">
      <text>
        <r>
          <rPr>
            <b/>
            <sz val="9"/>
            <color indexed="81"/>
            <rFont val="Segoe UI"/>
            <family val="2"/>
          </rPr>
          <t xml:space="preserve">
- Geben Sie in der Tabelle eine Schätzung ihres Verbrauchs ab. 
- Zur Hilfe dient Ihnen die Liste der typischen Verbrauchsprofile (oben rechts). 
- Im Durchschnitt beträgt die Aufteilung zwischen Hoch- und Niedertarif 70% für HT und 30% für NT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<sst xmlns="http://schemas.openxmlformats.org/spreadsheetml/2006/main" count="323" uniqueCount="105">
  <si>
    <t>Basistarif</t>
  </si>
  <si>
    <t>Leistungstarif</t>
  </si>
  <si>
    <t>Industrietarif</t>
  </si>
  <si>
    <t>Leistungstarif TS</t>
  </si>
  <si>
    <t>Messkosten</t>
  </si>
  <si>
    <t>Grundpreis</t>
  </si>
  <si>
    <t>Blindleistung</t>
  </si>
  <si>
    <t>Kundendaten</t>
  </si>
  <si>
    <t>Datenbank</t>
  </si>
  <si>
    <t>Energieprodukt</t>
  </si>
  <si>
    <t>Netznutzungsprodukt</t>
  </si>
  <si>
    <t>Messart</t>
  </si>
  <si>
    <t>Basistarif-flex</t>
  </si>
  <si>
    <t>Messtarif Direkt</t>
  </si>
  <si>
    <t>Messtarif VMP</t>
  </si>
  <si>
    <t>Messtarif Wandler</t>
  </si>
  <si>
    <t>Energie</t>
  </si>
  <si>
    <t>TWW Basis</t>
  </si>
  <si>
    <t>TWW Standard</t>
  </si>
  <si>
    <t>TWW Grün</t>
  </si>
  <si>
    <t>Netznutzung</t>
  </si>
  <si>
    <t>Messwesen</t>
  </si>
  <si>
    <t>Abgaben</t>
  </si>
  <si>
    <t>Hochtarif</t>
  </si>
  <si>
    <t>Niedertarif</t>
  </si>
  <si>
    <t>Menge (kWh)</t>
  </si>
  <si>
    <t>Tarif (Rp./kWh)</t>
  </si>
  <si>
    <t>Detailerläuterungen zum Stromprodukt und zur Verbrauchsmenge:</t>
  </si>
  <si>
    <t>Betrag (CHF)</t>
  </si>
  <si>
    <t>Menge (Stk.)</t>
  </si>
  <si>
    <t>Tarif (CHF/Monat)</t>
  </si>
  <si>
    <t>Menge (kW)</t>
  </si>
  <si>
    <t>Tarif (CHF/kW/Monat)</t>
  </si>
  <si>
    <t>Systemdienstleistungen</t>
  </si>
  <si>
    <t>Bundesabgaben gem. Art. 35 EnG</t>
  </si>
  <si>
    <t>Stromreserve</t>
  </si>
  <si>
    <t>Solidarisierte Kosten</t>
  </si>
  <si>
    <t>Konzessionsabgabe an Gemeinde</t>
  </si>
  <si>
    <t>Total Energie</t>
  </si>
  <si>
    <t>Total Netznutzung</t>
  </si>
  <si>
    <t>Total Messwesen</t>
  </si>
  <si>
    <t>Total Abgaben</t>
  </si>
  <si>
    <t>Kundengruppenzugehörigkeit</t>
  </si>
  <si>
    <t>Leistungstarif-flex</t>
  </si>
  <si>
    <t>Leistungstarif TS-flex</t>
  </si>
  <si>
    <t>Industrietarif-flex</t>
  </si>
  <si>
    <t>Leistung</t>
  </si>
  <si>
    <t>Leistung max pro Monat</t>
  </si>
  <si>
    <t>kW</t>
  </si>
  <si>
    <t>Blindenergie Hochtairf (HT)</t>
  </si>
  <si>
    <t>kVarh</t>
  </si>
  <si>
    <t>Anzahl Messpunkte (Zähler)</t>
  </si>
  <si>
    <t>Stück</t>
  </si>
  <si>
    <t>Tarif (Rp./kVarh)</t>
  </si>
  <si>
    <t>Menge (kVarh)</t>
  </si>
  <si>
    <t>Berechnungstool TW Würenlingen Elektrizitätstarife 2026</t>
  </si>
  <si>
    <t>Auszufüllende Felder</t>
  </si>
  <si>
    <t>(Auswahl)</t>
  </si>
  <si>
    <t>Anteil Hochtarif (HT) im Jahr</t>
  </si>
  <si>
    <t>Anteil Niedertarif (NT) im Jahr</t>
  </si>
  <si>
    <t>(gemäss Ihrer Stromrechnung)</t>
  </si>
  <si>
    <t>kWh (Total)</t>
  </si>
  <si>
    <t>kWh (HT)</t>
  </si>
  <si>
    <t>kWh (NT)</t>
  </si>
  <si>
    <t>Typische Verbrauchsprofile gemäss Eidgenössischer Elektrizitätskommission</t>
  </si>
  <si>
    <t>Profil</t>
  </si>
  <si>
    <t>H1</t>
  </si>
  <si>
    <t>H2</t>
  </si>
  <si>
    <t>H3</t>
  </si>
  <si>
    <t>H4</t>
  </si>
  <si>
    <t>H5</t>
  </si>
  <si>
    <t>H6</t>
  </si>
  <si>
    <t>H7</t>
  </si>
  <si>
    <t>H8</t>
  </si>
  <si>
    <t>2-Zimmerwohnung mit Elektroherd</t>
  </si>
  <si>
    <t>4-Zimmerwohnung mit Elektroherd</t>
  </si>
  <si>
    <t>4-Zimmerwohnung mit Elektroherd und Elektroboiler</t>
  </si>
  <si>
    <t>5-Zimmerwohnung mit Elektroherd und Tumbler (ohne Elektroboiler)</t>
  </si>
  <si>
    <t>5-Zimmer-Einfamilienhaus mit Elektroherd, Elektroboiler und Tumbler</t>
  </si>
  <si>
    <t>5-Zimmer-Einfamilienhaus mit Elektroherd, Elektroboiler, Tumbler und mit elektrischer Widerstandsheizung</t>
  </si>
  <si>
    <t>Grosse, hoch elektrifizierte Eigentumswohnung</t>
  </si>
  <si>
    <t>kWh pro Jahr</t>
  </si>
  <si>
    <t>Beschreibung (Haushalt)</t>
  </si>
  <si>
    <t>5-Zimmer-Einfamilienhaus mit Elektroherd, Elektroboiler, Tumbler, Wärmepumpe 5 kW zur Beheizung</t>
  </si>
  <si>
    <t>C1</t>
  </si>
  <si>
    <t>C2</t>
  </si>
  <si>
    <t>C3</t>
  </si>
  <si>
    <t>C4</t>
  </si>
  <si>
    <t>C5</t>
  </si>
  <si>
    <t>C6</t>
  </si>
  <si>
    <t>C7</t>
  </si>
  <si>
    <t>Kleinstbetrieb, max. beanspruchte Leistung: 8 kW</t>
  </si>
  <si>
    <t>Kleinbetrieb, max. beanspruchte Leistung: 15 kW</t>
  </si>
  <si>
    <t>Mittlerer Betrieb, max. beanspruchte Leistung: 50 kW</t>
  </si>
  <si>
    <t>Grosser Betrieb , max. beanspruchte Leistung: 150 kW, Niederspannung</t>
  </si>
  <si>
    <t>Grosser Betrieb, max. beanspruchte Leistung: 150 kW, Mittelspannung, eigene Transformatorenstation</t>
  </si>
  <si>
    <t>Grosser Betrieb, max. beanspruchte Leistung: 400 kW, Mittelspannung, eigene Transformatorenstation</t>
  </si>
  <si>
    <t>Grosser Betrieb, max. beanspruchte Leistung: 1'630 kW, Mittelspannung, eigene Transformatorenstation</t>
  </si>
  <si>
    <t>Beschreibung (Gewerbe- und Industriebetriebe)</t>
  </si>
  <si>
    <r>
      <rPr>
        <sz val="12"/>
        <color theme="1"/>
        <rFont val="Calibri"/>
        <family val="2"/>
        <scheme val="minor"/>
      </rPr>
      <t xml:space="preserve">1. </t>
    </r>
    <r>
      <rPr>
        <sz val="11"/>
        <color theme="1"/>
        <rFont val="Calibri"/>
        <family val="2"/>
        <scheme val="minor"/>
      </rPr>
      <t>Wählen Sie Ihre</t>
    </r>
    <r>
      <rPr>
        <b/>
        <sz val="11"/>
        <color theme="1"/>
        <rFont val="Calibri"/>
        <family val="2"/>
        <scheme val="minor"/>
      </rPr>
      <t xml:space="preserve"> Kundengruppenzugehörigkeit</t>
    </r>
    <r>
      <rPr>
        <sz val="11"/>
        <color theme="1"/>
        <rFont val="Calibri"/>
        <family val="2"/>
        <scheme val="minor"/>
      </rPr>
      <t>:</t>
    </r>
  </si>
  <si>
    <r>
      <rPr>
        <sz val="12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. Wählen Sie Ihr</t>
    </r>
    <r>
      <rPr>
        <b/>
        <sz val="11"/>
        <color theme="1"/>
        <rFont val="Calibri"/>
        <family val="2"/>
        <scheme val="minor"/>
      </rPr>
      <t xml:space="preserve"> Stromprodukt</t>
    </r>
  </si>
  <si>
    <r>
      <rPr>
        <sz val="12"/>
        <color theme="1"/>
        <rFont val="Calibri"/>
        <family val="2"/>
        <scheme val="minor"/>
      </rPr>
      <t>3.</t>
    </r>
    <r>
      <rPr>
        <sz val="11"/>
        <color theme="1"/>
        <rFont val="Calibri"/>
        <family val="2"/>
        <scheme val="minor"/>
      </rPr>
      <t xml:space="preserve"> Ergänzen Sie die Tabelle mit Ihren</t>
    </r>
    <r>
      <rPr>
        <b/>
        <sz val="11"/>
        <color theme="1"/>
        <rFont val="Calibri"/>
        <family val="2"/>
        <scheme val="minor"/>
      </rPr>
      <t xml:space="preserve"> Mengenangaben</t>
    </r>
  </si>
  <si>
    <t>Gesamtbetrag der Stromkosten im Jahr 2026</t>
  </si>
  <si>
    <r>
      <t xml:space="preserve">Detailschätzung der Stromkosten für das Jahr 2026   </t>
    </r>
    <r>
      <rPr>
        <b/>
        <sz val="9"/>
        <color theme="0"/>
        <rFont val="Calibri"/>
        <family val="2"/>
        <scheme val="minor"/>
      </rPr>
      <t xml:space="preserve">   </t>
    </r>
    <r>
      <rPr>
        <b/>
        <i/>
        <sz val="9"/>
        <color theme="0"/>
        <rFont val="Calibri"/>
        <family val="2"/>
        <scheme val="minor"/>
      </rPr>
      <t>(Definitive Abrechnung erfolg anhand der Messdaten der Werte 2026)</t>
    </r>
  </si>
  <si>
    <t>Vorschlag TWW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</si>
</sst>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[$CHF-807]\ #,##0.00;[$CHF-807]\ \-#,##0.00"/>
    <numFmt numFmtId="166" formatCode="_ * #,##0.0_ ;_ * \-#,##0.0_ ;_ * &quot;-&quot;?_ ;_ @_ 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7">
    <xf numFmtId="0" fontId="0" fillId="0" borderId="0" xfId="0"/>
    <xf numFmtId="0" fontId="6" fillId="0" borderId="0" xfId="0" applyFont="1"/>
    <xf numFmtId="0" fontId="0" fillId="2" borderId="0" xfId="0" applyFill="1"/>
    <xf numFmtId="0" fontId="3" fillId="2" borderId="0" xfId="0" applyFont="1" applyFill="1" applyAlignment="1">
      <alignment horizontal="left"/>
    </xf>
    <xf numFmtId="0" fontId="0" fillId="3" borderId="0" xfId="0" applyFill="1"/>
    <xf numFmtId="43" fontId="0" fillId="0" borderId="0" xfId="1" applyFont="1"/>
    <xf numFmtId="0" fontId="0" fillId="3" borderId="0" xfId="0" applyFill="1" applyAlignment="1">
      <alignment horizontal="center"/>
    </xf>
    <xf numFmtId="43" fontId="0" fillId="3" borderId="0" xfId="1" applyFont="1" applyFill="1"/>
    <xf numFmtId="43" fontId="0" fillId="3" borderId="0" xfId="1" applyFont="1" applyFill="1" applyAlignment="1">
      <alignment horizontal="center"/>
    </xf>
    <xf numFmtId="0" fontId="0" fillId="3" borderId="0" xfId="0" applyFill="1" applyAlignment="1">
      <alignment horizontal="left"/>
    </xf>
    <xf numFmtId="164" fontId="0" fillId="4" borderId="1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Protection="1"/>
    <xf numFmtId="43" fontId="8" fillId="6" borderId="0" xfId="1" applyFont="1" applyFill="1" applyProtection="1"/>
    <xf numFmtId="43" fontId="0" fillId="6" borderId="0" xfId="1" applyFont="1" applyFill="1" applyProtection="1"/>
    <xf numFmtId="0" fontId="0" fillId="4" borderId="1" xfId="0" applyFill="1" applyBorder="1" applyAlignment="1" applyProtection="1">
      <alignment horizontal="center"/>
      <protection locked="0"/>
    </xf>
    <xf numFmtId="164" fontId="0" fillId="4" borderId="1" xfId="1" applyNumberFormat="1" applyFont="1" applyFill="1" applyBorder="1" applyProtection="1">
      <protection locked="0"/>
    </xf>
    <xf numFmtId="3" fontId="0" fillId="3" borderId="0" xfId="1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0" fillId="4" borderId="1" xfId="0" applyFill="1" applyBorder="1" applyAlignment="1" applyProtection="1">
      <alignment horizontal="center"/>
      <protection locked="0" hidden="1"/>
    </xf>
    <xf numFmtId="0" fontId="9" fillId="0" borderId="0" xfId="0" applyFont="1"/>
    <xf numFmtId="0" fontId="7" fillId="0" borderId="0" xfId="0" applyFont="1"/>
    <xf numFmtId="0" fontId="1" fillId="0" borderId="0" xfId="0" applyFont="1"/>
    <xf numFmtId="0" fontId="0" fillId="3" borderId="1" xfId="0" applyFill="1" applyBorder="1" applyAlignment="1" applyProtection="1">
      <alignment horizontal="center"/>
      <protection hidden="1"/>
    </xf>
    <xf numFmtId="166" fontId="0" fillId="0" borderId="0" xfId="0" applyNumberFormat="1"/>
    <xf numFmtId="0" fontId="0" fillId="5" borderId="0" xfId="0" applyFill="1"/>
    <xf numFmtId="0" fontId="0" fillId="5" borderId="0" xfId="0" applyFill="1" applyAlignment="1">
      <alignment horizontal="right"/>
    </xf>
    <xf numFmtId="0" fontId="0" fillId="6" borderId="0" xfId="0" applyFill="1"/>
    <xf numFmtId="164" fontId="0" fillId="6" borderId="0" xfId="0" applyNumberFormat="1" applyFill="1"/>
    <xf numFmtId="43" fontId="3" fillId="2" borderId="0" xfId="0" applyNumberFormat="1" applyFont="1" applyFill="1" applyAlignment="1">
      <alignment horizontal="left"/>
    </xf>
    <xf numFmtId="0" fontId="4" fillId="0" borderId="0" xfId="0" applyFont="1"/>
    <xf numFmtId="0" fontId="0" fillId="6" borderId="0" xfId="0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5" fontId="3" fillId="2" borderId="2" xfId="0" applyNumberFormat="1" applyFont="1" applyFill="1" applyBorder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</cellXfs>
  <cellStyles count="2">
    <cellStyle name="Komma" xfId="1" builtinId="3"/>
    <cellStyle name="Standard" xfId="0" builtinId="0"/>
  </cellStyles>
  <dxfs count="7">
    <dxf>
      <fill>
        <patternFill>
          <bgColor rgb="FFFF8F8F"/>
        </patternFill>
      </fill>
    </dxf>
    <dxf>
      <fill>
        <patternFill>
          <bgColor rgb="FFFF8F8F"/>
        </patternFill>
      </fill>
    </dxf>
    <dxf>
      <fill>
        <patternFill>
          <bgColor rgb="FFFF8F8F"/>
        </patternFill>
      </fill>
    </dxf>
    <dxf>
      <fill>
        <patternFill>
          <bgColor rgb="FFFF8F8F"/>
        </patternFill>
      </fill>
    </dxf>
    <dxf>
      <fill>
        <patternFill>
          <bgColor rgb="FFFF8F8F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8F8F"/>
      <color rgb="FFFF333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Preiszusammensetzung</a:t>
            </a:r>
          </a:p>
        </c:rich>
      </c:tx>
      <c:layout>
        <c:manualLayout>
          <c:xMode val="edge"/>
          <c:yMode val="edge"/>
          <c:x val="0.17410950496859537"/>
          <c:y val="3.60134396281366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8E2-4691-9E37-D84DE63CC91B}"/>
              </c:ext>
            </c:extLst>
          </c:dPt>
          <c:dPt>
            <c:idx val="1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D8E2-4691-9E37-D84DE63CC91B}"/>
              </c:ext>
            </c:extLst>
          </c:dPt>
          <c:dPt>
            <c:idx val="2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8E2-4691-9E37-D84DE63CC91B}"/>
              </c:ext>
            </c:extLst>
          </c:dPt>
          <c:dPt>
            <c:idx val="3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D8E2-4691-9E37-D84DE63CC9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(Berechnungstool!$B$37,Berechnungstool!$B$57,Berechnungstool!$B$64,Berechnungstool!$B$75)</c:f>
              <c:strCache>
                <c:ptCount val="4"/>
                <c:pt idx="0">
                  <c:v>Total Energie</c:v>
                </c:pt>
                <c:pt idx="1">
                  <c:v>Total Netznutzung</c:v>
                </c:pt>
                <c:pt idx="2">
                  <c:v>Total Messwesen</c:v>
                </c:pt>
                <c:pt idx="3">
                  <c:v>Total Abgaben</c:v>
                </c:pt>
              </c:strCache>
            </c:strRef>
          </c:cat>
          <c:val>
            <c:numRef>
              <c:f>(Berechnungstool!$E$37,Berechnungstool!$E$57,Berechnungstool!$E$64,Berechnungstool!$E$75)</c:f>
              <c:numCache>
                <c:formatCode>_(* #,##0.00_);_(* \(#,##0.00\);_(* "-"??_);_(@_)</c:formatCode>
                <c:ptCount val="4"/>
                <c:pt idx="0">
                  <c:v>466.5</c:v>
                </c:pt>
                <c:pt idx="1">
                  <c:v>447.74999999999994</c:v>
                </c:pt>
                <c:pt idx="2">
                  <c:v>84</c:v>
                </c:pt>
                <c:pt idx="3">
                  <c:v>154.35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E2-4691-9E37-D84DE63CC91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  <c:holeSize val="70"/>
      </c:doughnut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1200150</xdr:colOff>
      <xdr:row>0</xdr:row>
      <xdr:rowOff>114300</xdr:rowOff>
    </xdr:from>
    <xdr:to>
      <xdr:col>5</xdr:col>
      <xdr:colOff>1273257</xdr:colOff>
      <xdr:row>3</xdr:row>
      <xdr:rowOff>85755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34DCE31-30AD-248B-765E-26C1F242A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114300"/>
          <a:ext cx="1587582" cy="590580"/>
        </a:xfrm>
        <a:prstGeom prst="rect">
          <a:avLst/>
        </a:prstGeom>
      </xdr:spPr>
    </xdr:pic>
    <xdr:clientData/>
  </xdr:twoCellAnchor>
  <xdr:twoCellAnchor>
    <xdr:from>
      <xdr:col>1</xdr:col>
      <xdr:colOff>628650</xdr:colOff>
      <xdr:row>10</xdr:row>
      <xdr:rowOff>733425</xdr:rowOff>
    </xdr:from>
    <xdr:to>
      <xdr:col>2</xdr:col>
      <xdr:colOff>1009650</xdr:colOff>
      <xdr:row>10</xdr:row>
      <xdr:rowOff>1790700</xdr:rowOff>
    </xdr:to>
    <xdr:sp macro="" textlink="">
      <xdr:nvSpPr>
        <xdr:cNvPr id="5" name="Rechteck 4">
          <a:extLst>
            <a:ext uri="{FF2B5EF4-FFF2-40B4-BE49-F238E27FC236}">
              <a16:creationId xmlns:a16="http://schemas.microsoft.com/office/drawing/2014/main" id="{2FF814D5-7115-0EE5-EDD9-2E7D47353740}"/>
            </a:ext>
          </a:extLst>
        </xdr:cNvPr>
        <xdr:cNvSpPr/>
      </xdr:nvSpPr>
      <xdr:spPr>
        <a:xfrm>
          <a:off x="742950" y="2552700"/>
          <a:ext cx="2495550" cy="10572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100">
              <a:solidFill>
                <a:sysClr val="windowText" lastClr="000000"/>
              </a:solidFill>
            </a:rPr>
            <a:t>Tarif für </a:t>
          </a:r>
          <a:r>
            <a:rPr lang="de-CH" sz="1100" b="0">
              <a:solidFill>
                <a:sysClr val="windowText" lastClr="000000"/>
              </a:solidFill>
            </a:rPr>
            <a:t>Haushalte, kleinere Gewerbebetriebe</a:t>
          </a:r>
          <a:r>
            <a:rPr lang="de-CH" sz="1100">
              <a:solidFill>
                <a:sysClr val="windowText" lastClr="000000"/>
              </a:solidFill>
            </a:rPr>
            <a:t> und vergleichbare Verbraucher mit einem jährlichen Stromverbrauch </a:t>
          </a:r>
          <a:r>
            <a:rPr lang="de-CH" sz="1100" b="1">
              <a:solidFill>
                <a:sysClr val="windowText" lastClr="000000"/>
              </a:solidFill>
            </a:rPr>
            <a:t>unter 50'000 kWh </a:t>
          </a:r>
          <a:r>
            <a:rPr lang="de-CH" sz="1100">
              <a:solidFill>
                <a:sysClr val="windowText" lastClr="000000"/>
              </a:solidFill>
            </a:rPr>
            <a:t>auf Netzebene 7.</a:t>
          </a:r>
        </a:p>
      </xdr:txBody>
    </xdr:sp>
    <xdr:clientData/>
  </xdr:twoCellAnchor>
  <xdr:twoCellAnchor>
    <xdr:from>
      <xdr:col>2</xdr:col>
      <xdr:colOff>1190625</xdr:colOff>
      <xdr:row>10</xdr:row>
      <xdr:rowOff>742950</xdr:rowOff>
    </xdr:from>
    <xdr:to>
      <xdr:col>4</xdr:col>
      <xdr:colOff>314325</xdr:colOff>
      <xdr:row>10</xdr:row>
      <xdr:rowOff>1790700</xdr:rowOff>
    </xdr:to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29561461-F33B-4AB3-99E7-3405E096AFEC}"/>
            </a:ext>
          </a:extLst>
        </xdr:cNvPr>
        <xdr:cNvSpPr/>
      </xdr:nvSpPr>
      <xdr:spPr>
        <a:xfrm>
          <a:off x="3419475" y="2562225"/>
          <a:ext cx="2457450" cy="10477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100">
              <a:solidFill>
                <a:sysClr val="windowText" lastClr="000000"/>
              </a:solidFill>
            </a:rPr>
            <a:t>Tarif für Gewerbe- und Industriebetriebe mit einem jährlichen Stromverbrauch </a:t>
          </a:r>
          <a:r>
            <a:rPr lang="de-CH" sz="1100" b="1">
              <a:solidFill>
                <a:sysClr val="windowText" lastClr="000000"/>
              </a:solidFill>
            </a:rPr>
            <a:t>über 50'000 kWh </a:t>
          </a:r>
          <a:r>
            <a:rPr lang="de-CH" sz="1100">
              <a:solidFill>
                <a:sysClr val="windowText" lastClr="000000"/>
              </a:solidFill>
            </a:rPr>
            <a:t>auf Netzebene 7.</a:t>
          </a:r>
        </a:p>
      </xdr:txBody>
    </xdr:sp>
    <xdr:clientData/>
  </xdr:twoCellAnchor>
  <xdr:twoCellAnchor>
    <xdr:from>
      <xdr:col>4</xdr:col>
      <xdr:colOff>485775</xdr:colOff>
      <xdr:row>10</xdr:row>
      <xdr:rowOff>752474</xdr:rowOff>
    </xdr:from>
    <xdr:to>
      <xdr:col>6</xdr:col>
      <xdr:colOff>57150</xdr:colOff>
      <xdr:row>10</xdr:row>
      <xdr:rowOff>1790699</xdr:rowOff>
    </xdr:to>
    <xdr:sp macro="" textlink="">
      <xdr:nvSpPr>
        <xdr:cNvPr id="7" name="Rechteck 6">
          <a:extLst>
            <a:ext uri="{FF2B5EF4-FFF2-40B4-BE49-F238E27FC236}">
              <a16:creationId xmlns:a16="http://schemas.microsoft.com/office/drawing/2014/main" id="{52AF662F-FDA0-42FF-BDB9-E2E38739F134}"/>
            </a:ext>
          </a:extLst>
        </xdr:cNvPr>
        <xdr:cNvSpPr/>
      </xdr:nvSpPr>
      <xdr:spPr>
        <a:xfrm>
          <a:off x="6048375" y="2571749"/>
          <a:ext cx="2457450" cy="10382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100">
              <a:solidFill>
                <a:sysClr val="windowText" lastClr="000000"/>
              </a:solidFill>
            </a:rPr>
            <a:t>Tarif für Gewerbe- und Industriebetriebe auf Netzebene 5.</a:t>
          </a:r>
        </a:p>
      </xdr:txBody>
    </xdr:sp>
    <xdr:clientData/>
  </xdr:twoCellAnchor>
  <xdr:twoCellAnchor>
    <xdr:from>
      <xdr:col>1</xdr:col>
      <xdr:colOff>628650</xdr:colOff>
      <xdr:row>10</xdr:row>
      <xdr:rowOff>457200</xdr:rowOff>
    </xdr:from>
    <xdr:to>
      <xdr:col>2</xdr:col>
      <xdr:colOff>1009650</xdr:colOff>
      <xdr:row>10</xdr:row>
      <xdr:rowOff>647700</xdr:rowOff>
    </xdr:to>
    <xdr:sp macro="" textlink="">
      <xdr:nvSpPr>
        <xdr:cNvPr id="9" name="Rechteck 8">
          <a:extLst>
            <a:ext uri="{FF2B5EF4-FFF2-40B4-BE49-F238E27FC236}">
              <a16:creationId xmlns:a16="http://schemas.microsoft.com/office/drawing/2014/main" id="{6A10EB40-6B11-42C8-812B-0223E2C4CA88}"/>
            </a:ext>
          </a:extLst>
        </xdr:cNvPr>
        <xdr:cNvSpPr/>
      </xdr:nvSpPr>
      <xdr:spPr>
        <a:xfrm>
          <a:off x="742950" y="2276475"/>
          <a:ext cx="2495550" cy="190500"/>
        </a:xfrm>
        <a:prstGeom prst="rect">
          <a:avLst/>
        </a:prstGeom>
        <a:solidFill>
          <a:schemeClr val="accent6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100" b="1">
              <a:solidFill>
                <a:schemeClr val="bg1"/>
              </a:solidFill>
            </a:rPr>
            <a:t>1. Basistarif</a:t>
          </a:r>
        </a:p>
      </xdr:txBody>
    </xdr:sp>
    <xdr:clientData/>
  </xdr:twoCellAnchor>
  <xdr:twoCellAnchor>
    <xdr:from>
      <xdr:col>2</xdr:col>
      <xdr:colOff>1200150</xdr:colOff>
      <xdr:row>10</xdr:row>
      <xdr:rowOff>457200</xdr:rowOff>
    </xdr:from>
    <xdr:to>
      <xdr:col>4</xdr:col>
      <xdr:colOff>323850</xdr:colOff>
      <xdr:row>10</xdr:row>
      <xdr:rowOff>647700</xdr:rowOff>
    </xdr:to>
    <xdr:sp macro="" textlink="">
      <xdr:nvSpPr>
        <xdr:cNvPr id="10" name="Rechteck 9">
          <a:extLst>
            <a:ext uri="{FF2B5EF4-FFF2-40B4-BE49-F238E27FC236}">
              <a16:creationId xmlns:a16="http://schemas.microsoft.com/office/drawing/2014/main" id="{92C41A21-34CD-482C-A300-9A2ED533EF8A}"/>
            </a:ext>
          </a:extLst>
        </xdr:cNvPr>
        <xdr:cNvSpPr/>
      </xdr:nvSpPr>
      <xdr:spPr>
        <a:xfrm>
          <a:off x="3429000" y="2276475"/>
          <a:ext cx="2457450" cy="190500"/>
        </a:xfrm>
        <a:prstGeom prst="rect">
          <a:avLst/>
        </a:prstGeom>
        <a:solidFill>
          <a:schemeClr val="accent6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100" b="1">
              <a:solidFill>
                <a:schemeClr val="bg1"/>
              </a:solidFill>
            </a:rPr>
            <a:t>2. Leistungstarif</a:t>
          </a:r>
        </a:p>
      </xdr:txBody>
    </xdr:sp>
    <xdr:clientData/>
  </xdr:twoCellAnchor>
  <xdr:twoCellAnchor>
    <xdr:from>
      <xdr:col>4</xdr:col>
      <xdr:colOff>495300</xdr:colOff>
      <xdr:row>10</xdr:row>
      <xdr:rowOff>457200</xdr:rowOff>
    </xdr:from>
    <xdr:to>
      <xdr:col>6</xdr:col>
      <xdr:colOff>66675</xdr:colOff>
      <xdr:row>10</xdr:row>
      <xdr:rowOff>647700</xdr:rowOff>
    </xdr:to>
    <xdr:sp macro="" textlink="">
      <xdr:nvSpPr>
        <xdr:cNvPr id="11" name="Rechteck 10">
          <a:extLst>
            <a:ext uri="{FF2B5EF4-FFF2-40B4-BE49-F238E27FC236}">
              <a16:creationId xmlns:a16="http://schemas.microsoft.com/office/drawing/2014/main" id="{3ECB2860-FA7B-451D-BD1D-D2ED2CCCE5C8}"/>
            </a:ext>
          </a:extLst>
        </xdr:cNvPr>
        <xdr:cNvSpPr/>
      </xdr:nvSpPr>
      <xdr:spPr>
        <a:xfrm>
          <a:off x="6057900" y="2276475"/>
          <a:ext cx="2457450" cy="190500"/>
        </a:xfrm>
        <a:prstGeom prst="rect">
          <a:avLst/>
        </a:prstGeom>
        <a:solidFill>
          <a:schemeClr val="accent6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100" b="1">
              <a:solidFill>
                <a:schemeClr val="bg1"/>
              </a:solidFill>
            </a:rPr>
            <a:t>3. Industrietarif</a:t>
          </a:r>
        </a:p>
      </xdr:txBody>
    </xdr:sp>
    <xdr:clientData/>
  </xdr:twoCellAnchor>
  <xdr:twoCellAnchor>
    <xdr:from>
      <xdr:col>9</xdr:col>
      <xdr:colOff>111126</xdr:colOff>
      <xdr:row>14</xdr:row>
      <xdr:rowOff>51858</xdr:rowOff>
    </xdr:from>
    <xdr:to>
      <xdr:col>14</xdr:col>
      <xdr:colOff>15876</xdr:colOff>
      <xdr:row>31</xdr:row>
      <xdr:rowOff>61384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F75DD9F0-3F92-A963-1B25-C515408F2F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619125</xdr:colOff>
      <xdr:row>9</xdr:row>
      <xdr:rowOff>152400</xdr:rowOff>
    </xdr:from>
    <xdr:to>
      <xdr:col>2</xdr:col>
      <xdr:colOff>1447800</xdr:colOff>
      <xdr:row>10</xdr:row>
      <xdr:rowOff>333375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CF6E1A1A-9042-0FFB-74C2-FC89BF309615}"/>
            </a:ext>
          </a:extLst>
        </xdr:cNvPr>
        <xdr:cNvCxnSpPr/>
      </xdr:nvCxnSpPr>
      <xdr:spPr>
        <a:xfrm flipV="1">
          <a:off x="2847975" y="1781175"/>
          <a:ext cx="828675" cy="371475"/>
        </a:xfrm>
        <a:prstGeom prst="straightConnector1">
          <a:avLst/>
        </a:prstGeom>
        <a:ln>
          <a:solidFill>
            <a:schemeClr val="accent6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904875</xdr:colOff>
      <xdr:row>9</xdr:row>
      <xdr:rowOff>133350</xdr:rowOff>
    </xdr:from>
    <xdr:to>
      <xdr:col>3</xdr:col>
      <xdr:colOff>904875</xdr:colOff>
      <xdr:row>10</xdr:row>
      <xdr:rowOff>361950</xdr:rowOff>
    </xdr:to>
    <xdr:cxnSp macro="">
      <xdr:nvCxnSpPr>
        <xdr:cNvPr id="19" name="Gerade Verbindung mit Pfeil 18">
          <a:extLst>
            <a:ext uri="{FF2B5EF4-FFF2-40B4-BE49-F238E27FC236}">
              <a16:creationId xmlns:a16="http://schemas.microsoft.com/office/drawing/2014/main" id="{AFC864F7-C619-7944-8918-A7C96C83189F}"/>
            </a:ext>
          </a:extLst>
        </xdr:cNvPr>
        <xdr:cNvCxnSpPr/>
      </xdr:nvCxnSpPr>
      <xdr:spPr>
        <a:xfrm flipV="1">
          <a:off x="4648200" y="1838325"/>
          <a:ext cx="0" cy="428625"/>
        </a:xfrm>
        <a:prstGeom prst="straightConnector1">
          <a:avLst/>
        </a:prstGeom>
        <a:ln>
          <a:solidFill>
            <a:schemeClr val="accent6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104775</xdr:colOff>
      <xdr:row>9</xdr:row>
      <xdr:rowOff>152400</xdr:rowOff>
    </xdr:from>
    <xdr:to>
      <xdr:col>4</xdr:col>
      <xdr:colOff>933450</xdr:colOff>
      <xdr:row>10</xdr:row>
      <xdr:rowOff>333375</xdr:rowOff>
    </xdr:to>
    <xdr:cxnSp macro="">
      <xdr:nvCxnSpPr>
        <xdr:cNvPr id="24" name="Gerade Verbindung mit Pfeil 23">
          <a:extLst>
            <a:ext uri="{FF2B5EF4-FFF2-40B4-BE49-F238E27FC236}">
              <a16:creationId xmlns:a16="http://schemas.microsoft.com/office/drawing/2014/main" id="{1CD6D98A-4051-4792-B4FC-75A6265F1F6B}"/>
            </a:ext>
          </a:extLst>
        </xdr:cNvPr>
        <xdr:cNvCxnSpPr/>
      </xdr:nvCxnSpPr>
      <xdr:spPr>
        <a:xfrm flipH="1" flipV="1">
          <a:off x="5362575" y="1781175"/>
          <a:ext cx="828675" cy="371475"/>
        </a:xfrm>
        <a:prstGeom prst="straightConnector1">
          <a:avLst/>
        </a:prstGeom>
        <a:ln>
          <a:solidFill>
            <a:schemeClr val="accent6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14</xdr:col>
      <xdr:colOff>392642</xdr:colOff>
      <xdr:row>1</xdr:row>
      <xdr:rowOff>19050</xdr:rowOff>
    </xdr:from>
    <xdr:to>
      <xdr:col>16</xdr:col>
      <xdr:colOff>500802</xdr:colOff>
      <xdr:row>3</xdr:row>
      <xdr:rowOff>47711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70E5B45A-34CC-A6B1-54C6-CA232FC93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976475" y="209550"/>
          <a:ext cx="1632160" cy="462578"/>
        </a:xfrm>
        <a:prstGeom prst="rect">
          <a:avLst/>
        </a:prstGeom>
      </xdr:spPr>
    </xdr:pic>
    <xdr:clientData/>
  </xdr:twoCellAnchor>
  <xdr:twoCellAnchor>
    <xdr:from>
      <xdr:col>4</xdr:col>
      <xdr:colOff>876300</xdr:colOff>
      <xdr:row>22</xdr:row>
      <xdr:rowOff>161925</xdr:rowOff>
    </xdr:from>
    <xdr:to>
      <xdr:col>4</xdr:col>
      <xdr:colOff>1285875</xdr:colOff>
      <xdr:row>24</xdr:row>
      <xdr:rowOff>85725</xdr:rowOff>
    </xdr:to>
    <xdr:sp macro="" textlink="">
      <xdr:nvSpPr>
        <xdr:cNvPr id="21" name="Pfeil: nach rechts 20">
          <a:extLst>
            <a:ext uri="{FF2B5EF4-FFF2-40B4-BE49-F238E27FC236}">
              <a16:creationId xmlns:a16="http://schemas.microsoft.com/office/drawing/2014/main" id="{AF51AFD6-5646-99B9-4103-F29B732D77C7}"/>
            </a:ext>
          </a:extLst>
        </xdr:cNvPr>
        <xdr:cNvSpPr/>
      </xdr:nvSpPr>
      <xdr:spPr>
        <a:xfrm>
          <a:off x="6438900" y="5781675"/>
          <a:ext cx="409575" cy="304800"/>
        </a:xfrm>
        <a:prstGeom prst="rightArrow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8</xdr:col>
      <xdr:colOff>257175</xdr:colOff>
      <xdr:row>22</xdr:row>
      <xdr:rowOff>142875</xdr:rowOff>
    </xdr:from>
    <xdr:to>
      <xdr:col>8</xdr:col>
      <xdr:colOff>666750</xdr:colOff>
      <xdr:row>24</xdr:row>
      <xdr:rowOff>66675</xdr:rowOff>
    </xdr:to>
    <xdr:sp macro="" textlink="">
      <xdr:nvSpPr>
        <xdr:cNvPr id="22" name="Pfeil: nach rechts 21">
          <a:extLst>
            <a:ext uri="{FF2B5EF4-FFF2-40B4-BE49-F238E27FC236}">
              <a16:creationId xmlns:a16="http://schemas.microsoft.com/office/drawing/2014/main" id="{41E84C5A-56E6-4CBB-BBC1-F7E70B7B792F}"/>
            </a:ext>
          </a:extLst>
        </xdr:cNvPr>
        <xdr:cNvSpPr/>
      </xdr:nvSpPr>
      <xdr:spPr>
        <a:xfrm>
          <a:off x="10144125" y="5762625"/>
          <a:ext cx="409575" cy="304800"/>
        </a:xfrm>
        <a:prstGeom prst="rightArrow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 editAs="oneCell">
    <xdr:from>
      <xdr:col>8</xdr:col>
      <xdr:colOff>245534</xdr:colOff>
      <xdr:row>5</xdr:row>
      <xdr:rowOff>80433</xdr:rowOff>
    </xdr:from>
    <xdr:to>
      <xdr:col>16</xdr:col>
      <xdr:colOff>626105</xdr:colOff>
      <xdr:row>10</xdr:row>
      <xdr:rowOff>1867834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25F93B2B-57BF-05B0-767C-62A549732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140951" y="1085850"/>
          <a:ext cx="6592987" cy="2708151"/>
        </a:xfrm>
        <a:prstGeom prst="rect">
          <a:avLst/>
        </a:prstGeom>
      </xdr:spPr>
    </xdr:pic>
    <xdr:clientData/>
  </xdr:twoCellAnchor>
  <xdr:twoCellAnchor>
    <xdr:from>
      <xdr:col>4</xdr:col>
      <xdr:colOff>882651</xdr:colOff>
      <xdr:row>15</xdr:row>
      <xdr:rowOff>151343</xdr:rowOff>
    </xdr:from>
    <xdr:to>
      <xdr:col>4</xdr:col>
      <xdr:colOff>1292226</xdr:colOff>
      <xdr:row>17</xdr:row>
      <xdr:rowOff>75143</xdr:rowOff>
    </xdr:to>
    <xdr:sp macro="" textlink="">
      <xdr:nvSpPr>
        <xdr:cNvPr id="2" name="Pfeil: nach rechts 1">
          <a:extLst>
            <a:ext uri="{FF2B5EF4-FFF2-40B4-BE49-F238E27FC236}">
              <a16:creationId xmlns:a16="http://schemas.microsoft.com/office/drawing/2014/main" id="{CB15AC7B-672C-4BC7-B7A1-9AFD4CA0EE2C}"/>
            </a:ext>
          </a:extLst>
        </xdr:cNvPr>
        <xdr:cNvSpPr/>
      </xdr:nvSpPr>
      <xdr:spPr>
        <a:xfrm flipH="1">
          <a:off x="6449484" y="4575176"/>
          <a:ext cx="409575" cy="304800"/>
        </a:xfrm>
        <a:prstGeom prst="rightArrow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D33EE-4FFD-4133-91F6-D6FE86A0761F}">
  <dimension ref="B2:Q75"/>
  <sheetViews>
    <sheetView showGridLines="0" tabSelected="1" zoomScale="90" zoomScaleNormal="90" workbookViewId="0">
      <selection activeCell="D17" sqref="D17"/>
    </sheetView>
  </sheetViews>
  <sheetFormatPr baseColWidth="10" defaultRowHeight="15" x14ac:dyDescent="0.25"/>
  <cols>
    <col min="1" max="1" width="1.7109375" customWidth="1"/>
    <col min="2" max="2" width="31.7109375" customWidth="1"/>
    <col min="3" max="3" width="22.7109375" customWidth="1"/>
    <col min="4" max="4" width="27.28515625" customWidth="1"/>
    <col min="5" max="5" width="22.7109375" customWidth="1"/>
    <col min="6" max="6" width="20.5703125" customWidth="1"/>
    <col min="7" max="7" width="1.7109375" customWidth="1"/>
    <col min="8" max="8" width="19.85546875" customWidth="1"/>
    <col min="12" max="12" width="13.140625" customWidth="1"/>
  </cols>
  <sheetData>
    <row r="2" spans="2:17" ht="18.75" x14ac:dyDescent="0.3">
      <c r="B2" s="1" t="s">
        <v>55</v>
      </c>
    </row>
    <row r="5" spans="2:17" x14ac:dyDescent="0.25">
      <c r="B5" s="3" t="s">
        <v>7</v>
      </c>
      <c r="C5" s="2"/>
      <c r="D5" s="2"/>
      <c r="E5" s="2"/>
      <c r="F5" s="2"/>
      <c r="G5" s="2"/>
      <c r="I5" s="3" t="s">
        <v>64</v>
      </c>
      <c r="J5" s="3"/>
      <c r="K5" s="3"/>
      <c r="L5" s="3"/>
      <c r="M5" s="3"/>
      <c r="N5" s="3"/>
      <c r="O5" s="3"/>
      <c r="P5" s="3"/>
      <c r="Q5" s="3"/>
    </row>
    <row r="6" spans="2:17" ht="10.5" customHeight="1" x14ac:dyDescent="0.25"/>
    <row r="7" spans="2:17" x14ac:dyDescent="0.25">
      <c r="D7" s="10" t="s">
        <v>56</v>
      </c>
    </row>
    <row r="9" spans="2:17" ht="15.75" x14ac:dyDescent="0.25">
      <c r="B9" t="s">
        <v>99</v>
      </c>
      <c r="D9" s="14" t="s">
        <v>0</v>
      </c>
      <c r="E9" s="20" t="s">
        <v>57</v>
      </c>
    </row>
    <row r="10" spans="2:17" ht="15.75" customHeight="1" x14ac:dyDescent="0.25">
      <c r="B10" s="21"/>
    </row>
    <row r="11" spans="2:17" ht="152.25" customHeight="1" x14ac:dyDescent="0.25"/>
    <row r="12" spans="2:17" x14ac:dyDescent="0.25">
      <c r="B12" s="22" t="s">
        <v>27</v>
      </c>
    </row>
    <row r="13" spans="2:17" ht="9" customHeight="1" x14ac:dyDescent="0.25"/>
    <row r="14" spans="2:17" ht="15.75" x14ac:dyDescent="0.25">
      <c r="B14" s="22" t="s">
        <v>100</v>
      </c>
      <c r="F14" s="17" t="s">
        <v>104</v>
      </c>
    </row>
    <row r="15" spans="2:17" ht="5.0999999999999996" customHeight="1" x14ac:dyDescent="0.25"/>
    <row r="16" spans="2:17" ht="15" customHeight="1" x14ac:dyDescent="0.25">
      <c r="B16" t="s">
        <v>9</v>
      </c>
      <c r="D16" s="19" t="s">
        <v>17</v>
      </c>
      <c r="E16" s="20" t="s">
        <v>57</v>
      </c>
      <c r="F16" s="23" t="str">
        <f>IF(D9="Basistarif","TWW Standard",IF(D9="Leistungstarif","TWW Standard",IF(D9="Industrietarif","TWW Standard","")))</f>
        <v>TWW Standard</v>
      </c>
    </row>
    <row r="17" spans="2:8" x14ac:dyDescent="0.25">
      <c r="B17" t="s">
        <v>10</v>
      </c>
      <c r="D17" s="19" t="s">
        <v>12</v>
      </c>
      <c r="E17" s="20" t="s">
        <v>57</v>
      </c>
      <c r="F17" s="23" t="str">
        <f>IF(D9="Basistarif","Basistarif-flex",IF(D9="Leistungstarif","Leistungstarif-flex",IF(D9="Industrietarif","Industrietarif-flex","")))</f>
        <v>Basistarif-flex</v>
      </c>
    </row>
    <row r="18" spans="2:8" x14ac:dyDescent="0.25">
      <c r="B18" t="s">
        <v>11</v>
      </c>
      <c r="D18" s="19" t="s">
        <v>13</v>
      </c>
      <c r="E18" s="20" t="s">
        <v>57</v>
      </c>
      <c r="F18" s="23" t="str">
        <f>IF(D9="Basistarif","Messtarif Direkt",IF(Berechnungstool!D9="Leistungstarif","Messtarif Direkt",IF(Berechnungstool!D9="Industrietarif","Messtarif Wandler","")))</f>
        <v>Messtarif Direkt</v>
      </c>
    </row>
    <row r="20" spans="2:8" ht="15.75" x14ac:dyDescent="0.25">
      <c r="B20" s="22" t="s">
        <v>101</v>
      </c>
      <c r="E20" s="24"/>
    </row>
    <row r="21" spans="2:8" x14ac:dyDescent="0.25">
      <c r="B21" t="s">
        <v>60</v>
      </c>
      <c r="D21" s="11">
        <f>SUM(D23:D24)</f>
        <v>4500</v>
      </c>
      <c r="E21" s="20" t="s">
        <v>61</v>
      </c>
    </row>
    <row r="22" spans="2:8" ht="5.0999999999999996" customHeight="1" x14ac:dyDescent="0.25">
      <c r="E22" s="20"/>
    </row>
    <row r="23" spans="2:8" x14ac:dyDescent="0.25">
      <c r="B23" t="s">
        <v>58</v>
      </c>
      <c r="D23" s="15">
        <v>3000</v>
      </c>
      <c r="E23" s="20" t="s">
        <v>62</v>
      </c>
      <c r="F23" s="33" t="s">
        <v>102</v>
      </c>
      <c r="G23" s="34"/>
      <c r="H23" s="34"/>
    </row>
    <row r="24" spans="2:8" x14ac:dyDescent="0.25">
      <c r="B24" t="s">
        <v>59</v>
      </c>
      <c r="D24" s="15">
        <v>1500</v>
      </c>
      <c r="E24" s="20" t="s">
        <v>63</v>
      </c>
      <c r="F24" s="35">
        <f>E37+E57+E64+E75</f>
        <v>1152.5999999999999</v>
      </c>
      <c r="G24" s="36"/>
      <c r="H24" s="36"/>
    </row>
    <row r="25" spans="2:8" x14ac:dyDescent="0.25">
      <c r="B25" t="s">
        <v>47</v>
      </c>
      <c r="D25" s="15">
        <v>6</v>
      </c>
      <c r="E25" s="20" t="s">
        <v>48</v>
      </c>
      <c r="F25" s="35"/>
      <c r="G25" s="36"/>
      <c r="H25" s="36"/>
    </row>
    <row r="26" spans="2:8" x14ac:dyDescent="0.25">
      <c r="B26" t="s">
        <v>49</v>
      </c>
      <c r="D26" s="15">
        <v>100</v>
      </c>
      <c r="E26" s="20" t="s">
        <v>50</v>
      </c>
    </row>
    <row r="27" spans="2:8" x14ac:dyDescent="0.25">
      <c r="B27" t="s">
        <v>51</v>
      </c>
      <c r="D27" s="15">
        <v>1</v>
      </c>
      <c r="E27" s="20" t="s">
        <v>52</v>
      </c>
    </row>
    <row r="30" spans="2:8" ht="20.25" customHeight="1" x14ac:dyDescent="0.25">
      <c r="B30" s="32" t="s">
        <v>103</v>
      </c>
      <c r="C30" s="32"/>
      <c r="D30" s="32"/>
      <c r="E30" s="32"/>
    </row>
    <row r="32" spans="2:8" x14ac:dyDescent="0.25">
      <c r="B32" s="25" t="s">
        <v>16</v>
      </c>
      <c r="C32" s="26" t="s">
        <v>25</v>
      </c>
      <c r="D32" s="26" t="s">
        <v>26</v>
      </c>
      <c r="E32" s="26" t="s">
        <v>28</v>
      </c>
    </row>
    <row r="33" spans="2:10" ht="5.0999999999999996" customHeight="1" x14ac:dyDescent="0.25"/>
    <row r="34" spans="2:10" x14ac:dyDescent="0.25">
      <c r="B34" s="27" t="s">
        <v>23</v>
      </c>
      <c r="C34" s="28">
        <f>D23</f>
        <v>3000</v>
      </c>
      <c r="D34" s="12" cm="1">
        <f t="array" ref="D34">INDEX('Datenbank 1'!$E:$E,MATCH(1,('Datenbank 1'!B:B=$D$16)*('Datenbank 1'!C:C=$D$9)*('Datenbank 1'!D:D=$B$34),0))</f>
        <v>10.5</v>
      </c>
      <c r="E34" s="13">
        <f>(C34*D34)/100</f>
        <v>315</v>
      </c>
    </row>
    <row r="35" spans="2:10" x14ac:dyDescent="0.25">
      <c r="B35" s="27" t="s">
        <v>24</v>
      </c>
      <c r="C35" s="28">
        <f>D24</f>
        <v>1500</v>
      </c>
      <c r="D35" s="12" cm="1">
        <f t="array" ref="D35">INDEX('Datenbank 1'!E:E,MATCH(1,('Datenbank 1'!B:B=$D$16)*('Datenbank 1'!C:C=D9)*('Datenbank 1'!D:D=B35),0))</f>
        <v>10.1</v>
      </c>
      <c r="E35" s="13">
        <f>(C35*D35)/100</f>
        <v>151.5</v>
      </c>
    </row>
    <row r="36" spans="2:10" ht="5.0999999999999996" customHeight="1" x14ac:dyDescent="0.25"/>
    <row r="37" spans="2:10" x14ac:dyDescent="0.25">
      <c r="B37" s="3" t="s">
        <v>38</v>
      </c>
      <c r="C37" s="3"/>
      <c r="D37" s="3"/>
      <c r="E37" s="29">
        <f>SUM(E34:E35)</f>
        <v>466.5</v>
      </c>
    </row>
    <row r="39" spans="2:10" x14ac:dyDescent="0.25">
      <c r="J39" s="30"/>
    </row>
    <row r="40" spans="2:10" x14ac:dyDescent="0.25">
      <c r="B40" s="25" t="s">
        <v>20</v>
      </c>
      <c r="C40" s="26" t="s">
        <v>25</v>
      </c>
      <c r="D40" s="26" t="s">
        <v>26</v>
      </c>
      <c r="E40" s="26" t="s">
        <v>28</v>
      </c>
    </row>
    <row r="41" spans="2:10" ht="5.0999999999999996" customHeight="1" x14ac:dyDescent="0.25"/>
    <row r="42" spans="2:10" x14ac:dyDescent="0.25">
      <c r="B42" s="27" t="s">
        <v>23</v>
      </c>
      <c r="C42" s="28">
        <f>D23</f>
        <v>3000</v>
      </c>
      <c r="D42" s="12" cm="1">
        <f t="array" ref="D42">IFERROR(INDEX('Datenbank 2'!$E:$E,MATCH(1,('Datenbank 2'!B:B=$D$17)*('Datenbank 2'!C:C=$D$9)*('Datenbank 2'!D:D=$B$42),0)),"Prüfe Auswahl Stromprodukt")</f>
        <v>9.9499999999999993</v>
      </c>
      <c r="E42" s="13">
        <f>IFERROR((C42*D42)/100,0)</f>
        <v>298.49999999999994</v>
      </c>
    </row>
    <row r="43" spans="2:10" x14ac:dyDescent="0.25">
      <c r="B43" s="27" t="s">
        <v>24</v>
      </c>
      <c r="C43" s="28">
        <f>D24</f>
        <v>1500</v>
      </c>
      <c r="D43" s="12" cm="1">
        <f t="array" ref="D43">IFERROR(INDEX('Datenbank 2'!$E:$E,MATCH(1,('Datenbank 2'!B:B=$D$17)*('Datenbank 2'!C:C=$D$9)*('Datenbank 2'!D:D=$B$43),0)),"Prüfe Auswahl Stromprodukt")</f>
        <v>6.75</v>
      </c>
      <c r="E43" s="13">
        <f>IFERROR((C43*D43)/100,0)</f>
        <v>101.25</v>
      </c>
    </row>
    <row r="45" spans="2:10" x14ac:dyDescent="0.25">
      <c r="B45" s="25" t="s">
        <v>20</v>
      </c>
      <c r="C45" s="26" t="s">
        <v>29</v>
      </c>
      <c r="D45" s="26" t="s">
        <v>30</v>
      </c>
      <c r="E45" s="26" t="s">
        <v>28</v>
      </c>
    </row>
    <row r="46" spans="2:10" ht="5.0999999999999996" customHeight="1" x14ac:dyDescent="0.25"/>
    <row r="47" spans="2:10" x14ac:dyDescent="0.25">
      <c r="B47" s="27" t="s">
        <v>5</v>
      </c>
      <c r="C47" s="28">
        <f>D27</f>
        <v>1</v>
      </c>
      <c r="D47" s="12" cm="1">
        <f t="array" ref="D47">IFERROR(INDEX('Datenbank 2'!$E:$E,MATCH(1,('Datenbank 2'!B:B=$D$17)*('Datenbank 2'!C:C=$D$9)*('Datenbank 2'!D:D=$B$47),0)),"Prüfe Auswahl Stromprodukt")</f>
        <v>4</v>
      </c>
      <c r="E47" s="13">
        <f>IFERROR((C47*D47)*12,0)</f>
        <v>48</v>
      </c>
    </row>
    <row r="49" spans="2:5" x14ac:dyDescent="0.25">
      <c r="B49" s="25" t="s">
        <v>20</v>
      </c>
      <c r="C49" s="26" t="s">
        <v>31</v>
      </c>
      <c r="D49" s="26" t="s">
        <v>32</v>
      </c>
      <c r="E49" s="26" t="s">
        <v>28</v>
      </c>
    </row>
    <row r="50" spans="2:5" ht="5.0999999999999996" customHeight="1" x14ac:dyDescent="0.25"/>
    <row r="51" spans="2:5" x14ac:dyDescent="0.25">
      <c r="B51" s="27" t="s">
        <v>46</v>
      </c>
      <c r="C51" s="28">
        <f>IF(D9=1,0,D25)</f>
        <v>6</v>
      </c>
      <c r="D51" s="12" cm="1">
        <f t="array" ref="D51">IFERROR(IF(D9="Basistarif",0,INDEX('Datenbank 2'!$E:$E,MATCH(1,('Datenbank 2'!B:B=$D$17)*('Datenbank 2'!C:C=$D$9)*('Datenbank 2'!D:D=$B$51),0))),"Prüfe Auswahl Stromprodukt")</f>
        <v>0</v>
      </c>
      <c r="E51" s="13">
        <f>IFERROR((C51*D51)*12,0)</f>
        <v>0</v>
      </c>
    </row>
    <row r="53" spans="2:5" x14ac:dyDescent="0.25">
      <c r="B53" s="25" t="s">
        <v>20</v>
      </c>
      <c r="C53" s="26" t="s">
        <v>54</v>
      </c>
      <c r="D53" s="26" t="s">
        <v>53</v>
      </c>
      <c r="E53" s="26" t="s">
        <v>28</v>
      </c>
    </row>
    <row r="54" spans="2:5" ht="5.0999999999999996" customHeight="1" x14ac:dyDescent="0.25"/>
    <row r="55" spans="2:5" x14ac:dyDescent="0.25">
      <c r="B55" s="27" t="s">
        <v>6</v>
      </c>
      <c r="C55" s="28">
        <f>IF(D9=1,0,D26)</f>
        <v>100</v>
      </c>
      <c r="D55" s="12" cm="1">
        <f t="array" ref="D55">IFERROR(IF(D9="Basistarif",0,INDEX('Datenbank 2'!$E:$E,MATCH(1,('Datenbank 2'!B:B=$D$17)*('Datenbank 2'!C:C=$D$9)*('Datenbank 2'!D:D=$B$55),0))),"Prüfe Auswahl Stromprodukt")</f>
        <v>0</v>
      </c>
      <c r="E55" s="13">
        <f>IFERROR((C55*D55)/100,0)</f>
        <v>0</v>
      </c>
    </row>
    <row r="56" spans="2:5" ht="5.0999999999999996" customHeight="1" x14ac:dyDescent="0.25"/>
    <row r="57" spans="2:5" x14ac:dyDescent="0.25">
      <c r="B57" s="3" t="s">
        <v>39</v>
      </c>
      <c r="C57" s="3"/>
      <c r="D57" s="3"/>
      <c r="E57" s="29">
        <f>E42+E43+E47+E51</f>
        <v>447.74999999999994</v>
      </c>
    </row>
    <row r="60" spans="2:5" x14ac:dyDescent="0.25">
      <c r="B60" s="25" t="s">
        <v>21</v>
      </c>
      <c r="C60" s="26" t="s">
        <v>29</v>
      </c>
      <c r="D60" s="26" t="s">
        <v>30</v>
      </c>
      <c r="E60" s="26" t="s">
        <v>28</v>
      </c>
    </row>
    <row r="61" spans="2:5" ht="5.0999999999999996" customHeight="1" x14ac:dyDescent="0.25"/>
    <row r="62" spans="2:5" x14ac:dyDescent="0.25">
      <c r="B62" s="27" t="s">
        <v>4</v>
      </c>
      <c r="C62" s="28">
        <f>D27</f>
        <v>1</v>
      </c>
      <c r="D62" s="12" cm="1">
        <f t="array" ref="D62">INDEX('Datenbank 3'!$E:$E,MATCH(1,('Datenbank 3'!B:B=$D$18)*('Datenbank 3'!C:C=$D$9)*('Datenbank 3'!D:D=$B$62),0))</f>
        <v>7</v>
      </c>
      <c r="E62" s="13">
        <f>(C62*D62)*12</f>
        <v>84</v>
      </c>
    </row>
    <row r="63" spans="2:5" ht="5.0999999999999996" customHeight="1" x14ac:dyDescent="0.25"/>
    <row r="64" spans="2:5" x14ac:dyDescent="0.25">
      <c r="B64" s="3" t="s">
        <v>40</v>
      </c>
      <c r="C64" s="3"/>
      <c r="D64" s="3"/>
      <c r="E64" s="29">
        <f>E62</f>
        <v>84</v>
      </c>
    </row>
    <row r="67" spans="2:5" x14ac:dyDescent="0.25">
      <c r="B67" s="25" t="s">
        <v>22</v>
      </c>
      <c r="C67" s="26" t="s">
        <v>25</v>
      </c>
      <c r="D67" s="26" t="s">
        <v>26</v>
      </c>
      <c r="E67" s="26" t="s">
        <v>28</v>
      </c>
    </row>
    <row r="68" spans="2:5" ht="5.0999999999999996" customHeight="1" x14ac:dyDescent="0.25"/>
    <row r="69" spans="2:5" x14ac:dyDescent="0.25">
      <c r="B69" s="31" t="s">
        <v>33</v>
      </c>
      <c r="C69" s="28">
        <f>D21</f>
        <v>4500</v>
      </c>
      <c r="D69" s="13">
        <v>0.27</v>
      </c>
      <c r="E69" s="13">
        <f>(C69*D69)/100</f>
        <v>12.15</v>
      </c>
    </row>
    <row r="70" spans="2:5" x14ac:dyDescent="0.25">
      <c r="B70" s="31" t="s">
        <v>34</v>
      </c>
      <c r="C70" s="28">
        <f>C69</f>
        <v>4500</v>
      </c>
      <c r="D70" s="13">
        <v>2.2999999999999998</v>
      </c>
      <c r="E70" s="13">
        <f>(C70*D70)/100</f>
        <v>103.5</v>
      </c>
    </row>
    <row r="71" spans="2:5" x14ac:dyDescent="0.25">
      <c r="B71" s="27" t="s">
        <v>35</v>
      </c>
      <c r="C71" s="28">
        <f>C69</f>
        <v>4500</v>
      </c>
      <c r="D71" s="13">
        <v>0.41</v>
      </c>
      <c r="E71" s="13">
        <f>(C71*D71)/100</f>
        <v>18.45</v>
      </c>
    </row>
    <row r="72" spans="2:5" x14ac:dyDescent="0.25">
      <c r="B72" s="27" t="s">
        <v>36</v>
      </c>
      <c r="C72" s="28">
        <f>C69</f>
        <v>4500</v>
      </c>
      <c r="D72" s="13">
        <v>0.05</v>
      </c>
      <c r="E72" s="13">
        <f>(C72*D72)/100</f>
        <v>2.25</v>
      </c>
    </row>
    <row r="73" spans="2:5" x14ac:dyDescent="0.25">
      <c r="B73" s="27" t="s">
        <v>37</v>
      </c>
      <c r="C73" s="28">
        <f>C69</f>
        <v>4500</v>
      </c>
      <c r="D73" s="13">
        <v>0.4</v>
      </c>
      <c r="E73" s="13">
        <f>(C73*D73)/100</f>
        <v>18</v>
      </c>
    </row>
    <row r="74" spans="2:5" ht="5.0999999999999996" customHeight="1" x14ac:dyDescent="0.25"/>
    <row r="75" spans="2:5" x14ac:dyDescent="0.25">
      <c r="B75" s="3" t="s">
        <v>41</v>
      </c>
      <c r="C75" s="3"/>
      <c r="D75" s="3"/>
      <c r="E75" s="29">
        <f>SUM(E69:E73)</f>
        <v>154.35</v>
      </c>
    </row>
  </sheetData>
  <sheetProtection algorithmName="SHA-512" hashValue="ajiLPaD2+5hDf132+jzTIczgEfXK5cTF6U7+iHmp42B5KOkINECjJojknTre/Nzwvm+jVEPemGNPL/3Fd9Mp6Q==" saltValue="4o6MBRr3gyAGNo2+fWctsQ==" spinCount="100000" sheet="1" objects="1" scenarios="1" selectLockedCells="1"/>
  <mergeCells count="3">
    <mergeCell ref="B30:E30"/>
    <mergeCell ref="F23:H23"/>
    <mergeCell ref="F24:H25"/>
  </mergeCells>
  <conditionalFormatting sqref="D25">
    <cfRule type="cellIs" dxfId="6" priority="8" operator="equal">
      <formula>$D$9=Basistarif</formula>
    </cfRule>
  </conditionalFormatting>
  <conditionalFormatting sqref="D25:D26">
    <cfRule type="expression" dxfId="5" priority="6">
      <formula>$D$9=Basistarif</formula>
    </cfRule>
  </conditionalFormatting>
  <conditionalFormatting sqref="D42">
    <cfRule type="expression" dxfId="4" priority="5">
      <formula>$D$42="Prüfe Auswahl Stromprodukt"</formula>
    </cfRule>
  </conditionalFormatting>
  <conditionalFormatting sqref="D43">
    <cfRule type="expression" dxfId="3" priority="4">
      <formula>$D$43="Prüfe Auswahl Stromprodukt"</formula>
    </cfRule>
  </conditionalFormatting>
  <conditionalFormatting sqref="D47">
    <cfRule type="expression" dxfId="2" priority="3">
      <formula>$D$47="Prüfe Auswahl Stromprodukt"</formula>
    </cfRule>
  </conditionalFormatting>
  <conditionalFormatting sqref="D51">
    <cfRule type="expression" dxfId="1" priority="2">
      <formula>$D$51="Prüfe Auswahl Stromprodukt"</formula>
    </cfRule>
  </conditionalFormatting>
  <conditionalFormatting sqref="D55">
    <cfRule type="expression" dxfId="0" priority="1">
      <formula>$D$55="Prüfe Auswahl Stromprodukt"</formula>
    </cfRule>
  </conditionalFormatting>
  <dataValidations count="2">
    <dataValidation type="list" allowBlank="1" showInputMessage="1" showErrorMessage="1" sqref="D17" xr:uid="{F05C83BD-FE57-487B-ACE3-140D674C06A6}">
      <formula1>INDIRECT(IF(D9=Basistarif,"Basistarif",IF(D9=Leistungstarif,"Leistungstarif","Industrietarif")))</formula1>
    </dataValidation>
    <dataValidation type="list" allowBlank="1" showInputMessage="1" showErrorMessage="1" sqref="D18" xr:uid="{C8CCA19A-773F-433F-B098-5AAE69DB8FEF}">
      <formula1>INDIRECT(IF(D9=Basistarif,"Messtarif_1",IF(D9=Leistungstarif,"Messtarif_2","Messtarif_3")))</formula1>
    </dataValidation>
  </dataValidations>
  <pageMargins left="0.7" right="0.7" top="0.78740157499999996" bottom="0.78740157499999996" header="0.3" footer="0.3"/>
  <ignoredErrors>
    <ignoredError sqref="F16 F18" unlockedFormula="1"/>
    <ignoredError sqref="D21" formulaRange="1"/>
  </ignoredErrors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9A20B5A-EC2F-466D-A262-C6488AF8AD43}">
          <x14:formula1>
            <xm:f>'Datenbank 1'!$G$8:$G$10</xm:f>
          </x14:formula1>
          <xm:sqref>D16</xm:sqref>
        </x14:dataValidation>
        <x14:dataValidation type="list" allowBlank="1" showInputMessage="1" showErrorMessage="1" xr:uid="{D82FE2DF-DE6B-4301-B76C-B787143D3CAC}">
          <x14:formula1>
            <xm:f>'Datenbank 1'!$C$4:$E$4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E14FB-1966-4435-8357-23421EE5B45E}">
  <dimension ref="B2:G63"/>
  <sheetViews>
    <sheetView topLeftCell="A4" zoomScale="160" zoomScaleNormal="160" workbookViewId="0">
      <selection activeCell="E8" sqref="E8:E25"/>
    </sheetView>
  </sheetViews>
  <sheetFormatPr baseColWidth="10" defaultRowHeight="15" x14ac:dyDescent="0.25"/>
  <cols>
    <col min="1" max="1" width="1.7109375" customWidth="1"/>
    <col min="2" max="2" width="28.28515625" customWidth="1"/>
    <col min="3" max="3" width="13" bestFit="1" customWidth="1"/>
    <col min="4" max="4" width="10.85546875" bestFit="1" customWidth="1"/>
    <col min="5" max="5" width="6.42578125" bestFit="1" customWidth="1"/>
    <col min="6" max="6" width="0.85546875" customWidth="1"/>
    <col min="7" max="7" width="14" bestFit="1" customWidth="1"/>
  </cols>
  <sheetData>
    <row r="2" spans="2:7" ht="18.75" x14ac:dyDescent="0.3">
      <c r="B2" s="1" t="s">
        <v>8</v>
      </c>
      <c r="C2" s="1"/>
      <c r="D2" s="1"/>
    </row>
    <row r="4" spans="2:7" x14ac:dyDescent="0.25">
      <c r="B4" s="4" t="s">
        <v>42</v>
      </c>
      <c r="C4" s="6" t="s">
        <v>0</v>
      </c>
      <c r="D4" s="6" t="s">
        <v>1</v>
      </c>
      <c r="E4" s="6" t="s">
        <v>2</v>
      </c>
    </row>
    <row r="5" spans="2:7" ht="5.0999999999999996" customHeight="1" x14ac:dyDescent="0.25"/>
    <row r="6" spans="2:7" x14ac:dyDescent="0.25">
      <c r="B6" s="3" t="s">
        <v>16</v>
      </c>
      <c r="C6" s="3"/>
      <c r="D6" s="3"/>
      <c r="E6" s="3"/>
    </row>
    <row r="7" spans="2:7" ht="5.0999999999999996" customHeight="1" x14ac:dyDescent="0.25"/>
    <row r="8" spans="2:7" x14ac:dyDescent="0.25">
      <c r="B8" s="9" t="s">
        <v>17</v>
      </c>
      <c r="C8" s="9" t="s">
        <v>0</v>
      </c>
      <c r="D8" s="4" t="s">
        <v>23</v>
      </c>
      <c r="E8" s="8">
        <v>10.5</v>
      </c>
      <c r="G8" s="9" t="s">
        <v>17</v>
      </c>
    </row>
    <row r="9" spans="2:7" x14ac:dyDescent="0.25">
      <c r="B9" s="9" t="s">
        <v>17</v>
      </c>
      <c r="C9" s="9" t="s">
        <v>0</v>
      </c>
      <c r="D9" s="4" t="s">
        <v>24</v>
      </c>
      <c r="E9" s="7">
        <v>10.1</v>
      </c>
      <c r="G9" s="9" t="s">
        <v>18</v>
      </c>
    </row>
    <row r="10" spans="2:7" x14ac:dyDescent="0.25">
      <c r="B10" s="9" t="s">
        <v>18</v>
      </c>
      <c r="C10" s="9" t="s">
        <v>0</v>
      </c>
      <c r="D10" s="4" t="s">
        <v>23</v>
      </c>
      <c r="E10" s="8">
        <v>11.05</v>
      </c>
      <c r="G10" s="9" t="s">
        <v>19</v>
      </c>
    </row>
    <row r="11" spans="2:7" x14ac:dyDescent="0.25">
      <c r="B11" s="9" t="s">
        <v>18</v>
      </c>
      <c r="C11" s="9" t="s">
        <v>0</v>
      </c>
      <c r="D11" s="4" t="s">
        <v>24</v>
      </c>
      <c r="E11" s="7">
        <v>10.65</v>
      </c>
    </row>
    <row r="12" spans="2:7" x14ac:dyDescent="0.25">
      <c r="B12" s="9" t="s">
        <v>19</v>
      </c>
      <c r="C12" s="9" t="s">
        <v>0</v>
      </c>
      <c r="D12" s="4" t="s">
        <v>23</v>
      </c>
      <c r="E12" s="7">
        <v>11.5</v>
      </c>
    </row>
    <row r="13" spans="2:7" x14ac:dyDescent="0.25">
      <c r="B13" s="9" t="s">
        <v>19</v>
      </c>
      <c r="C13" s="9" t="s">
        <v>0</v>
      </c>
      <c r="D13" s="4" t="s">
        <v>24</v>
      </c>
      <c r="E13" s="7">
        <v>11.1</v>
      </c>
    </row>
    <row r="14" spans="2:7" x14ac:dyDescent="0.25">
      <c r="B14" s="9" t="s">
        <v>17</v>
      </c>
      <c r="C14" s="9" t="s">
        <v>1</v>
      </c>
      <c r="D14" s="4" t="s">
        <v>23</v>
      </c>
      <c r="E14" s="7">
        <v>10.1</v>
      </c>
    </row>
    <row r="15" spans="2:7" x14ac:dyDescent="0.25">
      <c r="B15" s="9" t="s">
        <v>17</v>
      </c>
      <c r="C15" s="9" t="s">
        <v>1</v>
      </c>
      <c r="D15" s="4" t="s">
        <v>24</v>
      </c>
      <c r="E15" s="7">
        <v>9.8000000000000007</v>
      </c>
    </row>
    <row r="16" spans="2:7" x14ac:dyDescent="0.25">
      <c r="B16" s="9" t="s">
        <v>18</v>
      </c>
      <c r="C16" s="9" t="s">
        <v>1</v>
      </c>
      <c r="D16" s="4" t="s">
        <v>23</v>
      </c>
      <c r="E16" s="7">
        <v>10.65</v>
      </c>
    </row>
    <row r="17" spans="2:5" x14ac:dyDescent="0.25">
      <c r="B17" s="9" t="s">
        <v>18</v>
      </c>
      <c r="C17" s="9" t="s">
        <v>1</v>
      </c>
      <c r="D17" s="4" t="s">
        <v>24</v>
      </c>
      <c r="E17" s="7">
        <v>10.3</v>
      </c>
    </row>
    <row r="18" spans="2:5" x14ac:dyDescent="0.25">
      <c r="B18" s="9" t="s">
        <v>19</v>
      </c>
      <c r="C18" s="9" t="s">
        <v>1</v>
      </c>
      <c r="D18" s="4" t="s">
        <v>23</v>
      </c>
      <c r="E18" s="7">
        <v>11.1</v>
      </c>
    </row>
    <row r="19" spans="2:5" x14ac:dyDescent="0.25">
      <c r="B19" s="9" t="s">
        <v>19</v>
      </c>
      <c r="C19" s="9" t="s">
        <v>1</v>
      </c>
      <c r="D19" s="4" t="s">
        <v>24</v>
      </c>
      <c r="E19" s="7">
        <v>10.8</v>
      </c>
    </row>
    <row r="20" spans="2:5" x14ac:dyDescent="0.25">
      <c r="B20" s="9" t="s">
        <v>17</v>
      </c>
      <c r="C20" s="9" t="s">
        <v>2</v>
      </c>
      <c r="D20" s="4" t="s">
        <v>23</v>
      </c>
      <c r="E20" s="7">
        <v>9.5</v>
      </c>
    </row>
    <row r="21" spans="2:5" x14ac:dyDescent="0.25">
      <c r="B21" s="9" t="s">
        <v>17</v>
      </c>
      <c r="C21" s="9" t="s">
        <v>2</v>
      </c>
      <c r="D21" s="4" t="s">
        <v>24</v>
      </c>
      <c r="E21" s="7">
        <v>9.15</v>
      </c>
    </row>
    <row r="22" spans="2:5" x14ac:dyDescent="0.25">
      <c r="B22" s="9" t="s">
        <v>18</v>
      </c>
      <c r="C22" s="9" t="s">
        <v>2</v>
      </c>
      <c r="D22" s="4" t="s">
        <v>23</v>
      </c>
      <c r="E22" s="8">
        <v>10.050000000000001</v>
      </c>
    </row>
    <row r="23" spans="2:5" x14ac:dyDescent="0.25">
      <c r="B23" s="9" t="s">
        <v>18</v>
      </c>
      <c r="C23" s="9" t="s">
        <v>2</v>
      </c>
      <c r="D23" s="4" t="s">
        <v>24</v>
      </c>
      <c r="E23" s="7">
        <v>9.6999999999999993</v>
      </c>
    </row>
    <row r="24" spans="2:5" x14ac:dyDescent="0.25">
      <c r="B24" s="9" t="s">
        <v>19</v>
      </c>
      <c r="C24" s="9" t="s">
        <v>2</v>
      </c>
      <c r="D24" s="4" t="s">
        <v>23</v>
      </c>
      <c r="E24" s="7">
        <v>10.5</v>
      </c>
    </row>
    <row r="25" spans="2:5" x14ac:dyDescent="0.25">
      <c r="B25" s="9" t="s">
        <v>19</v>
      </c>
      <c r="C25" s="9" t="s">
        <v>2</v>
      </c>
      <c r="D25" s="4" t="s">
        <v>24</v>
      </c>
      <c r="E25" s="7">
        <v>10.15</v>
      </c>
    </row>
    <row r="63" ht="5.0999999999999996" customHeight="1" x14ac:dyDescent="0.25"/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A305E-46D3-4A15-A224-DD6F3E315C64}">
  <dimension ref="B2:G68"/>
  <sheetViews>
    <sheetView workbookViewId="0">
      <selection activeCell="E8" sqref="E8:E25"/>
    </sheetView>
  </sheetViews>
  <sheetFormatPr baseColWidth="10" defaultRowHeight="15" x14ac:dyDescent="0.25"/>
  <cols>
    <col min="1" max="1" width="1.7109375" customWidth="1"/>
    <col min="2" max="2" width="28.28515625" customWidth="1"/>
    <col min="3" max="3" width="13" bestFit="1" customWidth="1"/>
    <col min="4" max="4" width="20.140625" customWidth="1"/>
    <col min="5" max="5" width="6.42578125" bestFit="1" customWidth="1"/>
    <col min="6" max="6" width="0.85546875" customWidth="1"/>
    <col min="7" max="7" width="19.7109375" bestFit="1" customWidth="1"/>
  </cols>
  <sheetData>
    <row r="2" spans="2:7" ht="18.75" x14ac:dyDescent="0.3">
      <c r="B2" s="1" t="s">
        <v>8</v>
      </c>
      <c r="C2" s="1"/>
      <c r="D2" s="1"/>
    </row>
    <row r="4" spans="2:7" x14ac:dyDescent="0.25">
      <c r="B4" s="4" t="s">
        <v>42</v>
      </c>
      <c r="C4" s="6">
        <v>1</v>
      </c>
      <c r="D4" s="6">
        <v>2</v>
      </c>
      <c r="E4" s="6">
        <v>3</v>
      </c>
    </row>
    <row r="5" spans="2:7" ht="5.0999999999999996" customHeight="1" x14ac:dyDescent="0.25"/>
    <row r="6" spans="2:7" x14ac:dyDescent="0.25">
      <c r="B6" s="3" t="s">
        <v>20</v>
      </c>
      <c r="C6" s="3"/>
      <c r="D6" s="3"/>
      <c r="E6" s="3"/>
      <c r="F6" s="3"/>
    </row>
    <row r="7" spans="2:7" ht="5.0999999999999996" customHeight="1" x14ac:dyDescent="0.25"/>
    <row r="8" spans="2:7" x14ac:dyDescent="0.25">
      <c r="B8" s="4" t="s">
        <v>0</v>
      </c>
      <c r="C8" s="9" t="s">
        <v>0</v>
      </c>
      <c r="D8" s="4" t="s">
        <v>23</v>
      </c>
      <c r="E8" s="7">
        <v>9.9499999999999993</v>
      </c>
      <c r="G8" s="4" t="s">
        <v>0</v>
      </c>
    </row>
    <row r="9" spans="2:7" x14ac:dyDescent="0.25">
      <c r="B9" s="4" t="s">
        <v>0</v>
      </c>
      <c r="C9" s="9" t="s">
        <v>0</v>
      </c>
      <c r="D9" s="4" t="s">
        <v>24</v>
      </c>
      <c r="E9" s="7">
        <v>8.75</v>
      </c>
      <c r="G9" s="4" t="s">
        <v>12</v>
      </c>
    </row>
    <row r="10" spans="2:7" x14ac:dyDescent="0.25">
      <c r="B10" s="4" t="s">
        <v>12</v>
      </c>
      <c r="C10" s="9" t="s">
        <v>0</v>
      </c>
      <c r="D10" s="4" t="s">
        <v>23</v>
      </c>
      <c r="E10" s="7">
        <v>9.9499999999999993</v>
      </c>
      <c r="G10" s="4" t="s">
        <v>1</v>
      </c>
    </row>
    <row r="11" spans="2:7" x14ac:dyDescent="0.25">
      <c r="B11" s="4" t="s">
        <v>12</v>
      </c>
      <c r="C11" s="9" t="s">
        <v>0</v>
      </c>
      <c r="D11" s="4" t="s">
        <v>24</v>
      </c>
      <c r="E11" s="7">
        <v>6.75</v>
      </c>
      <c r="G11" s="4" t="s">
        <v>43</v>
      </c>
    </row>
    <row r="12" spans="2:7" x14ac:dyDescent="0.25">
      <c r="B12" s="4" t="s">
        <v>1</v>
      </c>
      <c r="C12" s="9" t="s">
        <v>1</v>
      </c>
      <c r="D12" s="4" t="s">
        <v>23</v>
      </c>
      <c r="E12" s="7">
        <v>7.5</v>
      </c>
      <c r="G12" s="4" t="s">
        <v>3</v>
      </c>
    </row>
    <row r="13" spans="2:7" x14ac:dyDescent="0.25">
      <c r="B13" s="4" t="s">
        <v>1</v>
      </c>
      <c r="C13" s="9" t="s">
        <v>1</v>
      </c>
      <c r="D13" s="4" t="s">
        <v>24</v>
      </c>
      <c r="E13" s="7">
        <v>7.05</v>
      </c>
      <c r="G13" s="4" t="s">
        <v>44</v>
      </c>
    </row>
    <row r="14" spans="2:7" x14ac:dyDescent="0.25">
      <c r="B14" s="4" t="s">
        <v>43</v>
      </c>
      <c r="C14" s="9" t="s">
        <v>1</v>
      </c>
      <c r="D14" s="4" t="s">
        <v>23</v>
      </c>
      <c r="E14" s="7">
        <v>7.5</v>
      </c>
      <c r="G14" s="4" t="s">
        <v>2</v>
      </c>
    </row>
    <row r="15" spans="2:7" x14ac:dyDescent="0.25">
      <c r="B15" s="4" t="s">
        <v>43</v>
      </c>
      <c r="C15" s="9" t="s">
        <v>1</v>
      </c>
      <c r="D15" s="4" t="s">
        <v>24</v>
      </c>
      <c r="E15" s="7">
        <v>5.05</v>
      </c>
      <c r="G15" s="4" t="s">
        <v>45</v>
      </c>
    </row>
    <row r="16" spans="2:7" x14ac:dyDescent="0.25">
      <c r="B16" s="4" t="s">
        <v>3</v>
      </c>
      <c r="C16" s="9" t="s">
        <v>1</v>
      </c>
      <c r="D16" s="4" t="s">
        <v>23</v>
      </c>
      <c r="E16" s="7">
        <v>4</v>
      </c>
    </row>
    <row r="17" spans="2:5" x14ac:dyDescent="0.25">
      <c r="B17" s="4" t="s">
        <v>3</v>
      </c>
      <c r="C17" s="9" t="s">
        <v>1</v>
      </c>
      <c r="D17" s="4" t="s">
        <v>24</v>
      </c>
      <c r="E17" s="7">
        <v>3.75</v>
      </c>
    </row>
    <row r="18" spans="2:5" x14ac:dyDescent="0.25">
      <c r="B18" s="4" t="s">
        <v>44</v>
      </c>
      <c r="C18" s="9" t="s">
        <v>1</v>
      </c>
      <c r="D18" s="4" t="s">
        <v>23</v>
      </c>
      <c r="E18" s="7">
        <v>4</v>
      </c>
    </row>
    <row r="19" spans="2:5" x14ac:dyDescent="0.25">
      <c r="B19" s="4" t="s">
        <v>44</v>
      </c>
      <c r="C19" s="9" t="s">
        <v>1</v>
      </c>
      <c r="D19" s="4" t="s">
        <v>24</v>
      </c>
      <c r="E19" s="7">
        <v>1.75</v>
      </c>
    </row>
    <row r="20" spans="2:5" x14ac:dyDescent="0.25">
      <c r="B20" s="4" t="s">
        <v>2</v>
      </c>
      <c r="C20" s="9" t="s">
        <v>2</v>
      </c>
      <c r="D20" s="4" t="s">
        <v>23</v>
      </c>
      <c r="E20" s="7">
        <v>2.65</v>
      </c>
    </row>
    <row r="21" spans="2:5" x14ac:dyDescent="0.25">
      <c r="B21" s="4" t="s">
        <v>2</v>
      </c>
      <c r="C21" s="9" t="s">
        <v>2</v>
      </c>
      <c r="D21" s="4" t="s">
        <v>24</v>
      </c>
      <c r="E21" s="7">
        <v>2.5</v>
      </c>
    </row>
    <row r="22" spans="2:5" x14ac:dyDescent="0.25">
      <c r="B22" s="4" t="s">
        <v>45</v>
      </c>
      <c r="C22" s="9" t="s">
        <v>2</v>
      </c>
      <c r="D22" s="4" t="s">
        <v>23</v>
      </c>
      <c r="E22" s="7">
        <v>2.65</v>
      </c>
    </row>
    <row r="23" spans="2:5" x14ac:dyDescent="0.25">
      <c r="B23" s="4" t="s">
        <v>45</v>
      </c>
      <c r="C23" s="9" t="s">
        <v>2</v>
      </c>
      <c r="D23" s="4" t="s">
        <v>24</v>
      </c>
      <c r="E23" s="7">
        <v>1.5</v>
      </c>
    </row>
    <row r="25" spans="2:5" x14ac:dyDescent="0.25">
      <c r="B25" s="4" t="s">
        <v>0</v>
      </c>
      <c r="C25" s="9" t="s">
        <v>0</v>
      </c>
      <c r="D25" s="4" t="s">
        <v>5</v>
      </c>
      <c r="E25" s="7">
        <v>4</v>
      </c>
    </row>
    <row r="26" spans="2:5" x14ac:dyDescent="0.25">
      <c r="B26" s="4" t="s">
        <v>12</v>
      </c>
      <c r="C26" s="9" t="s">
        <v>0</v>
      </c>
      <c r="D26" s="4" t="s">
        <v>5</v>
      </c>
      <c r="E26" s="7">
        <v>4</v>
      </c>
    </row>
    <row r="27" spans="2:5" x14ac:dyDescent="0.25">
      <c r="B27" s="4" t="s">
        <v>1</v>
      </c>
      <c r="C27" s="9" t="s">
        <v>1</v>
      </c>
      <c r="D27" s="4" t="s">
        <v>5</v>
      </c>
      <c r="E27" s="7">
        <v>15</v>
      </c>
    </row>
    <row r="28" spans="2:5" x14ac:dyDescent="0.25">
      <c r="B28" s="4" t="s">
        <v>43</v>
      </c>
      <c r="C28" s="9" t="s">
        <v>1</v>
      </c>
      <c r="D28" s="4" t="s">
        <v>5</v>
      </c>
      <c r="E28" s="7">
        <v>15</v>
      </c>
    </row>
    <row r="29" spans="2:5" x14ac:dyDescent="0.25">
      <c r="B29" s="4" t="s">
        <v>3</v>
      </c>
      <c r="C29" s="9" t="s">
        <v>1</v>
      </c>
      <c r="D29" s="4" t="s">
        <v>5</v>
      </c>
      <c r="E29" s="7">
        <v>45</v>
      </c>
    </row>
    <row r="30" spans="2:5" x14ac:dyDescent="0.25">
      <c r="B30" s="4" t="s">
        <v>44</v>
      </c>
      <c r="C30" s="9" t="s">
        <v>1</v>
      </c>
      <c r="D30" s="4" t="s">
        <v>5</v>
      </c>
      <c r="E30" s="7">
        <v>45</v>
      </c>
    </row>
    <row r="31" spans="2:5" x14ac:dyDescent="0.25">
      <c r="B31" s="4" t="s">
        <v>2</v>
      </c>
      <c r="C31" s="9" t="s">
        <v>2</v>
      </c>
      <c r="D31" s="4" t="s">
        <v>5</v>
      </c>
      <c r="E31" s="7">
        <v>30</v>
      </c>
    </row>
    <row r="32" spans="2:5" x14ac:dyDescent="0.25">
      <c r="B32" s="4" t="s">
        <v>45</v>
      </c>
      <c r="C32" s="9" t="s">
        <v>2</v>
      </c>
      <c r="D32" s="4" t="s">
        <v>5</v>
      </c>
      <c r="E32" s="7">
        <v>30</v>
      </c>
    </row>
    <row r="34" spans="2:5" x14ac:dyDescent="0.25">
      <c r="B34" s="4" t="s">
        <v>1</v>
      </c>
      <c r="C34" s="9" t="s">
        <v>1</v>
      </c>
      <c r="D34" s="4" t="s">
        <v>46</v>
      </c>
      <c r="E34" s="7">
        <v>9.1</v>
      </c>
    </row>
    <row r="35" spans="2:5" x14ac:dyDescent="0.25">
      <c r="B35" s="4" t="s">
        <v>43</v>
      </c>
      <c r="C35" s="9" t="s">
        <v>1</v>
      </c>
      <c r="D35" s="4" t="s">
        <v>46</v>
      </c>
      <c r="E35" s="7">
        <v>9.1</v>
      </c>
    </row>
    <row r="36" spans="2:5" x14ac:dyDescent="0.25">
      <c r="B36" s="4" t="s">
        <v>3</v>
      </c>
      <c r="C36" s="9" t="s">
        <v>1</v>
      </c>
      <c r="D36" s="4" t="s">
        <v>46</v>
      </c>
      <c r="E36" s="7">
        <v>8.1</v>
      </c>
    </row>
    <row r="37" spans="2:5" x14ac:dyDescent="0.25">
      <c r="B37" s="4" t="s">
        <v>44</v>
      </c>
      <c r="C37" s="9" t="s">
        <v>1</v>
      </c>
      <c r="D37" s="4" t="s">
        <v>46</v>
      </c>
      <c r="E37" s="7">
        <v>8.1</v>
      </c>
    </row>
    <row r="38" spans="2:5" x14ac:dyDescent="0.25">
      <c r="B38" s="4" t="s">
        <v>2</v>
      </c>
      <c r="C38" s="9" t="s">
        <v>2</v>
      </c>
      <c r="D38" s="4" t="s">
        <v>46</v>
      </c>
      <c r="E38" s="7">
        <v>8.1</v>
      </c>
    </row>
    <row r="39" spans="2:5" x14ac:dyDescent="0.25">
      <c r="B39" s="4" t="s">
        <v>45</v>
      </c>
      <c r="C39" s="9" t="s">
        <v>2</v>
      </c>
      <c r="D39" s="4" t="s">
        <v>46</v>
      </c>
      <c r="E39" s="7">
        <v>8.1</v>
      </c>
    </row>
    <row r="41" spans="2:5" x14ac:dyDescent="0.25">
      <c r="B41" s="4" t="s">
        <v>1</v>
      </c>
      <c r="C41" s="9" t="s">
        <v>1</v>
      </c>
      <c r="D41" s="4" t="s">
        <v>6</v>
      </c>
      <c r="E41" s="7">
        <v>3.8</v>
      </c>
    </row>
    <row r="42" spans="2:5" x14ac:dyDescent="0.25">
      <c r="B42" s="4" t="s">
        <v>43</v>
      </c>
      <c r="C42" s="9" t="s">
        <v>1</v>
      </c>
      <c r="D42" s="4" t="s">
        <v>6</v>
      </c>
      <c r="E42" s="7">
        <v>3.8</v>
      </c>
    </row>
    <row r="43" spans="2:5" x14ac:dyDescent="0.25">
      <c r="B43" s="4" t="s">
        <v>3</v>
      </c>
      <c r="C43" s="9" t="s">
        <v>1</v>
      </c>
      <c r="D43" s="4" t="s">
        <v>6</v>
      </c>
      <c r="E43" s="7">
        <v>3.8</v>
      </c>
    </row>
    <row r="44" spans="2:5" x14ac:dyDescent="0.25">
      <c r="B44" s="4" t="s">
        <v>44</v>
      </c>
      <c r="C44" s="9" t="s">
        <v>1</v>
      </c>
      <c r="D44" s="4" t="s">
        <v>6</v>
      </c>
      <c r="E44" s="7">
        <v>3.8</v>
      </c>
    </row>
    <row r="45" spans="2:5" x14ac:dyDescent="0.25">
      <c r="B45" s="4" t="s">
        <v>2</v>
      </c>
      <c r="C45" s="9" t="s">
        <v>2</v>
      </c>
      <c r="D45" s="4" t="s">
        <v>6</v>
      </c>
      <c r="E45" s="7">
        <v>3.8</v>
      </c>
    </row>
    <row r="46" spans="2:5" x14ac:dyDescent="0.25">
      <c r="B46" s="4" t="s">
        <v>45</v>
      </c>
      <c r="C46" s="9" t="s">
        <v>2</v>
      </c>
      <c r="D46" s="4" t="s">
        <v>6</v>
      </c>
      <c r="E46" s="7">
        <v>3.8</v>
      </c>
    </row>
    <row r="64" spans="2:5" x14ac:dyDescent="0.25">
      <c r="B64" s="3" t="s">
        <v>11</v>
      </c>
      <c r="C64" s="3"/>
      <c r="D64" s="3"/>
      <c r="E64" s="2"/>
    </row>
    <row r="65" spans="2:2" ht="5.0999999999999996" customHeight="1" x14ac:dyDescent="0.25"/>
    <row r="66" spans="2:2" x14ac:dyDescent="0.25">
      <c r="B66" t="s">
        <v>13</v>
      </c>
    </row>
    <row r="67" spans="2:2" x14ac:dyDescent="0.25">
      <c r="B67" t="s">
        <v>14</v>
      </c>
    </row>
    <row r="68" spans="2:2" x14ac:dyDescent="0.25">
      <c r="B68" t="s">
        <v>15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AC9FA-9EE6-462B-930B-D4138A760757}">
  <dimension ref="B2:E60"/>
  <sheetViews>
    <sheetView workbookViewId="0">
      <selection activeCell="E8" sqref="E8:E25"/>
    </sheetView>
  </sheetViews>
  <sheetFormatPr baseColWidth="10" defaultRowHeight="15" x14ac:dyDescent="0.25"/>
  <cols>
    <col min="1" max="1" width="1.7109375" customWidth="1"/>
    <col min="2" max="2" width="28.28515625" customWidth="1"/>
    <col min="3" max="3" width="13" bestFit="1" customWidth="1"/>
    <col min="4" max="4" width="17.42578125" bestFit="1" customWidth="1"/>
    <col min="5" max="5" width="6.42578125" bestFit="1" customWidth="1"/>
    <col min="6" max="6" width="0.85546875" customWidth="1"/>
  </cols>
  <sheetData>
    <row r="2" spans="2:5" ht="18.75" x14ac:dyDescent="0.3">
      <c r="B2" s="1" t="s">
        <v>8</v>
      </c>
      <c r="C2" s="1"/>
      <c r="D2" s="1"/>
    </row>
    <row r="4" spans="2:5" x14ac:dyDescent="0.25">
      <c r="B4" s="4" t="s">
        <v>42</v>
      </c>
      <c r="C4" s="6">
        <v>1</v>
      </c>
      <c r="D4" s="6">
        <v>2</v>
      </c>
      <c r="E4" s="6">
        <v>3</v>
      </c>
    </row>
    <row r="5" spans="2:5" ht="5.0999999999999996" customHeight="1" x14ac:dyDescent="0.25"/>
    <row r="6" spans="2:5" x14ac:dyDescent="0.25">
      <c r="B6" s="3" t="s">
        <v>11</v>
      </c>
      <c r="C6" s="3"/>
      <c r="D6" s="3"/>
      <c r="E6" s="2"/>
    </row>
    <row r="7" spans="2:5" ht="5.0999999999999996" customHeight="1" x14ac:dyDescent="0.25"/>
    <row r="8" spans="2:5" x14ac:dyDescent="0.25">
      <c r="B8" s="9" t="s">
        <v>13</v>
      </c>
      <c r="C8" s="9" t="s">
        <v>0</v>
      </c>
      <c r="D8" s="9" t="s">
        <v>4</v>
      </c>
      <c r="E8" s="7">
        <v>7</v>
      </c>
    </row>
    <row r="9" spans="2:5" x14ac:dyDescent="0.25">
      <c r="B9" s="9" t="s">
        <v>15</v>
      </c>
      <c r="C9" s="9" t="s">
        <v>0</v>
      </c>
      <c r="D9" s="9" t="s">
        <v>4</v>
      </c>
      <c r="E9" s="7">
        <v>15</v>
      </c>
    </row>
    <row r="10" spans="2:5" x14ac:dyDescent="0.25">
      <c r="B10" s="9" t="s">
        <v>13</v>
      </c>
      <c r="C10" s="9" t="s">
        <v>1</v>
      </c>
      <c r="D10" s="9" t="s">
        <v>4</v>
      </c>
      <c r="E10" s="7">
        <v>7</v>
      </c>
    </row>
    <row r="11" spans="2:5" x14ac:dyDescent="0.25">
      <c r="B11" s="9" t="s">
        <v>15</v>
      </c>
      <c r="C11" s="9" t="s">
        <v>1</v>
      </c>
      <c r="D11" s="9" t="s">
        <v>4</v>
      </c>
      <c r="E11" s="7">
        <v>15</v>
      </c>
    </row>
    <row r="12" spans="2:5" x14ac:dyDescent="0.25">
      <c r="B12" s="9" t="s">
        <v>15</v>
      </c>
      <c r="C12" s="9" t="s">
        <v>2</v>
      </c>
      <c r="D12" s="9" t="s">
        <v>4</v>
      </c>
      <c r="E12" s="7">
        <v>50</v>
      </c>
    </row>
    <row r="14" spans="2:5" x14ac:dyDescent="0.25">
      <c r="E14" s="5"/>
    </row>
    <row r="15" spans="2:5" x14ac:dyDescent="0.25">
      <c r="E15" s="5"/>
    </row>
    <row r="16" spans="2:5" x14ac:dyDescent="0.25">
      <c r="E16" s="5"/>
    </row>
    <row r="56" spans="2:5" x14ac:dyDescent="0.25">
      <c r="B56" s="3" t="s">
        <v>11</v>
      </c>
      <c r="C56" s="3"/>
      <c r="D56" s="3"/>
      <c r="E56" s="2"/>
    </row>
    <row r="57" spans="2:5" ht="5.0999999999999996" customHeight="1" x14ac:dyDescent="0.25"/>
    <row r="58" spans="2:5" x14ac:dyDescent="0.25">
      <c r="B58" t="s">
        <v>13</v>
      </c>
    </row>
    <row r="59" spans="2:5" x14ac:dyDescent="0.25">
      <c r="B59" t="s">
        <v>14</v>
      </c>
    </row>
    <row r="60" spans="2:5" x14ac:dyDescent="0.25">
      <c r="B60" t="s">
        <v>15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5B091-DB06-4AEB-A6D5-74AEA2A79776}">
  <dimension ref="B3:K20"/>
  <sheetViews>
    <sheetView showGridLines="0" workbookViewId="0">
      <selection activeCell="E8" sqref="E8:E25"/>
    </sheetView>
  </sheetViews>
  <sheetFormatPr baseColWidth="10" defaultRowHeight="15" x14ac:dyDescent="0.25"/>
  <cols>
    <col min="2" max="2" width="5.85546875" bestFit="1" customWidth="1"/>
    <col min="3" max="3" width="18" bestFit="1" customWidth="1"/>
    <col min="11" max="11" width="18.42578125" customWidth="1"/>
  </cols>
  <sheetData>
    <row r="3" spans="2:11" x14ac:dyDescent="0.25">
      <c r="B3" s="17" t="s">
        <v>65</v>
      </c>
      <c r="C3" s="17" t="s">
        <v>81</v>
      </c>
      <c r="D3" s="18" t="s">
        <v>82</v>
      </c>
      <c r="E3" s="18"/>
      <c r="F3" s="18"/>
      <c r="G3" s="18"/>
      <c r="H3" s="18"/>
      <c r="I3" s="18"/>
      <c r="J3" s="18"/>
      <c r="K3" s="18"/>
    </row>
    <row r="4" spans="2:11" x14ac:dyDescent="0.25">
      <c r="B4" s="6" t="s">
        <v>66</v>
      </c>
      <c r="C4" s="16">
        <v>1600</v>
      </c>
      <c r="D4" s="4" t="s">
        <v>74</v>
      </c>
      <c r="E4" s="4"/>
      <c r="F4" s="4"/>
      <c r="G4" s="4"/>
      <c r="H4" s="4"/>
      <c r="I4" s="4"/>
      <c r="J4" s="4"/>
      <c r="K4" s="4"/>
    </row>
    <row r="5" spans="2:11" x14ac:dyDescent="0.25">
      <c r="B5" s="6" t="s">
        <v>67</v>
      </c>
      <c r="C5" s="16">
        <v>2500</v>
      </c>
      <c r="D5" s="4" t="s">
        <v>75</v>
      </c>
      <c r="E5" s="4"/>
      <c r="F5" s="4"/>
      <c r="G5" s="4"/>
      <c r="H5" s="4"/>
      <c r="I5" s="4"/>
      <c r="J5" s="4"/>
      <c r="K5" s="4"/>
    </row>
    <row r="6" spans="2:11" x14ac:dyDescent="0.25">
      <c r="B6" s="6" t="s">
        <v>68</v>
      </c>
      <c r="C6" s="16">
        <v>4500</v>
      </c>
      <c r="D6" s="4" t="s">
        <v>76</v>
      </c>
      <c r="E6" s="4"/>
      <c r="F6" s="4"/>
      <c r="G6" s="4"/>
      <c r="H6" s="4"/>
      <c r="I6" s="4"/>
      <c r="J6" s="4"/>
      <c r="K6" s="4"/>
    </row>
    <row r="7" spans="2:11" x14ac:dyDescent="0.25">
      <c r="B7" s="6" t="s">
        <v>69</v>
      </c>
      <c r="C7" s="16">
        <v>4500</v>
      </c>
      <c r="D7" s="4" t="s">
        <v>77</v>
      </c>
      <c r="E7" s="4"/>
      <c r="F7" s="4"/>
      <c r="G7" s="4"/>
      <c r="H7" s="4"/>
      <c r="I7" s="4"/>
      <c r="J7" s="4"/>
      <c r="K7" s="4"/>
    </row>
    <row r="8" spans="2:11" x14ac:dyDescent="0.25">
      <c r="B8" s="6" t="s">
        <v>70</v>
      </c>
      <c r="C8" s="16">
        <v>7500</v>
      </c>
      <c r="D8" s="4" t="s">
        <v>78</v>
      </c>
      <c r="E8" s="4"/>
      <c r="F8" s="4"/>
      <c r="G8" s="4"/>
      <c r="H8" s="4"/>
      <c r="I8" s="4"/>
      <c r="J8" s="4"/>
      <c r="K8" s="4"/>
    </row>
    <row r="9" spans="2:11" x14ac:dyDescent="0.25">
      <c r="B9" s="6" t="s">
        <v>71</v>
      </c>
      <c r="C9" s="16">
        <v>25000</v>
      </c>
      <c r="D9" s="4" t="s">
        <v>79</v>
      </c>
      <c r="E9" s="4"/>
      <c r="F9" s="4"/>
      <c r="G9" s="4"/>
      <c r="H9" s="4"/>
      <c r="I9" s="4"/>
      <c r="J9" s="4"/>
      <c r="K9" s="4"/>
    </row>
    <row r="10" spans="2:11" x14ac:dyDescent="0.25">
      <c r="B10" s="6" t="s">
        <v>72</v>
      </c>
      <c r="C10" s="16">
        <v>13000</v>
      </c>
      <c r="D10" s="4" t="s">
        <v>83</v>
      </c>
      <c r="E10" s="4"/>
      <c r="F10" s="4"/>
      <c r="G10" s="4"/>
      <c r="H10" s="4"/>
      <c r="I10" s="4"/>
      <c r="J10" s="4"/>
      <c r="K10" s="4"/>
    </row>
    <row r="11" spans="2:11" x14ac:dyDescent="0.25">
      <c r="B11" s="6" t="s">
        <v>73</v>
      </c>
      <c r="C11" s="16">
        <v>7500</v>
      </c>
      <c r="D11" s="4" t="s">
        <v>80</v>
      </c>
      <c r="E11" s="4"/>
      <c r="F11" s="4"/>
      <c r="G11" s="4"/>
      <c r="H11" s="4"/>
      <c r="I11" s="4"/>
      <c r="J11" s="4"/>
      <c r="K11" s="4"/>
    </row>
    <row r="12" spans="2:11" ht="5.0999999999999996" customHeight="1" x14ac:dyDescent="0.25"/>
    <row r="13" spans="2:11" x14ac:dyDescent="0.25">
      <c r="B13" s="17" t="s">
        <v>65</v>
      </c>
      <c r="C13" s="17" t="s">
        <v>81</v>
      </c>
      <c r="D13" s="18" t="s">
        <v>98</v>
      </c>
      <c r="E13" s="18"/>
      <c r="F13" s="18"/>
      <c r="G13" s="18"/>
      <c r="H13" s="18"/>
      <c r="I13" s="18"/>
      <c r="J13" s="18"/>
      <c r="K13" s="18"/>
    </row>
    <row r="14" spans="2:11" x14ac:dyDescent="0.25">
      <c r="B14" s="6" t="s">
        <v>84</v>
      </c>
      <c r="C14" s="16">
        <v>8000</v>
      </c>
      <c r="D14" s="4" t="s">
        <v>91</v>
      </c>
      <c r="E14" s="4"/>
      <c r="F14" s="4"/>
      <c r="G14" s="4"/>
      <c r="H14" s="4"/>
      <c r="I14" s="4"/>
      <c r="J14" s="4"/>
      <c r="K14" s="4"/>
    </row>
    <row r="15" spans="2:11" x14ac:dyDescent="0.25">
      <c r="B15" s="6" t="s">
        <v>85</v>
      </c>
      <c r="C15" s="16">
        <v>30000</v>
      </c>
      <c r="D15" s="4" t="s">
        <v>92</v>
      </c>
      <c r="E15" s="4"/>
      <c r="F15" s="4"/>
      <c r="G15" s="4"/>
      <c r="H15" s="4"/>
      <c r="I15" s="4"/>
      <c r="J15" s="4"/>
      <c r="K15" s="4"/>
    </row>
    <row r="16" spans="2:11" x14ac:dyDescent="0.25">
      <c r="B16" s="6" t="s">
        <v>86</v>
      </c>
      <c r="C16" s="16">
        <v>150000</v>
      </c>
      <c r="D16" s="4" t="s">
        <v>93</v>
      </c>
      <c r="E16" s="4"/>
      <c r="F16" s="4"/>
      <c r="G16" s="4"/>
      <c r="H16" s="4"/>
      <c r="I16" s="4"/>
      <c r="J16" s="4"/>
      <c r="K16" s="4"/>
    </row>
    <row r="17" spans="2:11" x14ac:dyDescent="0.25">
      <c r="B17" s="6" t="s">
        <v>87</v>
      </c>
      <c r="C17" s="16">
        <v>500000</v>
      </c>
      <c r="D17" s="4" t="s">
        <v>94</v>
      </c>
      <c r="E17" s="4"/>
      <c r="F17" s="4"/>
      <c r="G17" s="4"/>
      <c r="H17" s="4"/>
      <c r="I17" s="4"/>
      <c r="J17" s="4"/>
      <c r="K17" s="4"/>
    </row>
    <row r="18" spans="2:11" x14ac:dyDescent="0.25">
      <c r="B18" s="6" t="s">
        <v>88</v>
      </c>
      <c r="C18" s="16">
        <v>500000</v>
      </c>
      <c r="D18" s="4" t="s">
        <v>95</v>
      </c>
      <c r="E18" s="4"/>
      <c r="F18" s="4"/>
      <c r="G18" s="4"/>
      <c r="H18" s="4"/>
      <c r="I18" s="4"/>
      <c r="J18" s="4"/>
      <c r="K18" s="4"/>
    </row>
    <row r="19" spans="2:11" x14ac:dyDescent="0.25">
      <c r="B19" s="6" t="s">
        <v>89</v>
      </c>
      <c r="C19" s="16">
        <v>1500000</v>
      </c>
      <c r="D19" s="4" t="s">
        <v>96</v>
      </c>
      <c r="E19" s="4"/>
      <c r="F19" s="4"/>
      <c r="G19" s="4"/>
      <c r="H19" s="4"/>
      <c r="I19" s="4"/>
      <c r="J19" s="4"/>
      <c r="K19" s="4"/>
    </row>
    <row r="20" spans="2:11" x14ac:dyDescent="0.25">
      <c r="B20" s="6" t="s">
        <v>90</v>
      </c>
      <c r="C20" s="16">
        <v>7500000</v>
      </c>
      <c r="D20" s="4" t="s">
        <v>97</v>
      </c>
      <c r="E20" s="4"/>
      <c r="F20" s="4"/>
      <c r="G20" s="4"/>
      <c r="H20" s="4"/>
      <c r="I20" s="4"/>
      <c r="J20" s="4"/>
      <c r="K20" s="4"/>
    </row>
  </sheetData>
  <phoneticPr fontId="10" type="noConversion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5C03A857B9AA943853ED344EA5E22CC" ma:contentTypeVersion="16" ma:contentTypeDescription="Ein neues Dokument erstellen." ma:contentTypeScope="" ma:versionID="5e6828dc798dc2372c7301fffe4a1c9f">
  <xsd:schema xmlns:xsd="http://www.w3.org/2001/XMLSchema" xmlns:xs="http://www.w3.org/2001/XMLSchema" xmlns:p="http://schemas.microsoft.com/office/2006/metadata/properties" xmlns:ns2="db22ecd9-9070-4900-af9c-880bb71a1258" xmlns:ns3="532df6bc-eec2-4785-ae94-a1e799a07bd7" targetNamespace="http://schemas.microsoft.com/office/2006/metadata/properties" ma:root="true" ma:fieldsID="b8f4e6979fe8264b1cf4987e939d35a3" ns2:_="" ns3:_="">
    <xsd:import namespace="db22ecd9-9070-4900-af9c-880bb71a1258"/>
    <xsd:import namespace="532df6bc-eec2-4785-ae94-a1e799a07b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22ecd9-9070-4900-af9c-880bb71a12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81f19665-8973-4451-987e-8a96061faa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df6bc-eec2-4785-ae94-a1e799a07bd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74e49e4-3c4b-46ff-9746-69193141e2f7}" ma:internalName="TaxCatchAll" ma:showField="CatchAllData" ma:web="532df6bc-eec2-4785-ae94-a1e799a07b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22ecd9-9070-4900-af9c-880bb71a1258">
      <Terms xmlns="http://schemas.microsoft.com/office/infopath/2007/PartnerControls"/>
    </lcf76f155ced4ddcb4097134ff3c332f>
    <TaxCatchAll xmlns="532df6bc-eec2-4785-ae94-a1e799a07bd7" xsi:nil="true"/>
  </documentManagement>
</p:properties>
</file>

<file path=customXml/itemProps1.xml><?xml version="1.0" encoding="utf-8"?>
<ds:datastoreItem xmlns:ds="http://schemas.openxmlformats.org/officeDocument/2006/customXml" ds:itemID="{88BA9903-A856-4FA6-B70D-7731E49DC2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22ecd9-9070-4900-af9c-880bb71a1258"/>
    <ds:schemaRef ds:uri="532df6bc-eec2-4785-ae94-a1e799a07b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29841B-2107-4D95-9BD1-B391B5DB05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85F90A-A4ED-4F8B-820B-90D89CB6593B}">
  <ds:schemaRefs>
    <ds:schemaRef ds:uri="http://schemas.microsoft.com/office/2006/metadata/properties"/>
    <ds:schemaRef ds:uri="http://schemas.microsoft.com/office/infopath/2007/PartnerControls"/>
    <ds:schemaRef ds:uri="db22ecd9-9070-4900-af9c-880bb71a1258"/>
    <ds:schemaRef ds:uri="532df6bc-eec2-4785-ae94-a1e799a07b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6</vt:i4>
      </vt:variant>
    </vt:vector>
  </HeadingPairs>
  <TitlesOfParts>
    <vt:vector size="11" baseType="lpstr">
      <vt:lpstr>Berechnungstool</vt:lpstr>
      <vt:lpstr>Datenbank 1</vt:lpstr>
      <vt:lpstr>Datenbank 2</vt:lpstr>
      <vt:lpstr>Datenbank 3</vt:lpstr>
      <vt:lpstr>Verbrauchsprofile</vt:lpstr>
      <vt:lpstr>Basistarif</vt:lpstr>
      <vt:lpstr>Industrietarif</vt:lpstr>
      <vt:lpstr>Leistungstarif</vt:lpstr>
      <vt:lpstr>Messtarif_1</vt:lpstr>
      <vt:lpstr>Messtarif_2</vt:lpstr>
      <vt:lpstr>Messtarif_3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Ecabert</dc:creator>
  <cp:lastModifiedBy>Patrick Ecabert</cp:lastModifiedBy>
  <dcterms:created xsi:type="dcterms:W3CDTF">2025-08-11T09:49:38Z</dcterms:created>
  <dcterms:modified xsi:type="dcterms:W3CDTF">2025-08-29T07:02:12Z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0x01010035C03A857B9AA943853ED344EA5E22CC</vt:lpwstr>
  </property>
  <property fmtid="{D5CDD505-2E9C-101B-9397-08002B2CF9AE}" pid="3" name="MediaServiceImageTags">
    <vt:lpwstr/>
  </property>
</Properties>
</file>